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comments/comment2.xml" ContentType="application/vnd.openxmlformats-officedocument.spreadsheetml.comment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Mi Mapa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Presupuesto" sheetId="4" state="visible" r:id="rId4"/>
    <sheet xmlns:r="http://schemas.openxmlformats.org/officeDocument/2006/relationships" name="Ingresos" sheetId="5" state="visible" r:id="rId5"/>
    <sheet xmlns:r="http://schemas.openxmlformats.org/officeDocument/2006/relationships" name="Mi Futuro" sheetId="6" state="visible" r:id="rId6"/>
    <sheet xmlns:r="http://schemas.openxmlformats.org/officeDocument/2006/relationships" name="Config" sheetId="7" state="visible" r:id="rId7"/>
  </sheets>
  <definedNames>
    <definedName name="_xlnm._FilterDatabase" localSheetId="2" hidden="1">'Gastos'!$B$6:$J$1506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&quot;$&quot;#,##0;-&quot;$&quot;#,##0;&quot;–&quot;"/>
    <numFmt numFmtId="167" formatCode="mmm yyyy"/>
    <numFmt numFmtId="168" formatCode="0%;-0%;&quot;–&quot;"/>
  </numFmts>
  <fonts count="40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C9D2F5"/>
      <sz val="10"/>
    </font>
    <font>
      <name val="Arial"/>
      <b val="1"/>
      <color rgb="00202020"/>
      <sz val="10"/>
    </font>
    <font>
      <name val="Arial"/>
      <b val="1"/>
      <color rgb="001D2659"/>
      <sz val="10"/>
    </font>
    <font>
      <name val="Arial"/>
      <color rgb="006B7A8F"/>
      <sz val="9"/>
    </font>
    <font>
      <name val="Arial"/>
      <b val="1"/>
      <color rgb="001D2659"/>
      <sz val="12"/>
    </font>
    <font>
      <name val="Arial"/>
      <color rgb="00202020"/>
      <sz val="10"/>
    </font>
    <font>
      <name val="Arial"/>
      <i val="1"/>
      <color rgb="006B7A8F"/>
      <sz val="9"/>
    </font>
    <font>
      <name val="Arial"/>
      <color rgb="006B7A8F"/>
      <sz val="10"/>
    </font>
    <font>
      <name val="Arial"/>
      <b val="1"/>
      <color rgb="00FFFFFF"/>
      <sz val="9"/>
    </font>
    <font>
      <name val="Arial"/>
      <b val="1"/>
      <color rgb="006B7A8F"/>
      <sz val="8"/>
    </font>
    <font>
      <name val="Arial"/>
      <color rgb="00108F52"/>
      <sz val="9"/>
      <u val="single"/>
    </font>
    <font>
      <name val="Arial"/>
      <b val="1"/>
      <color rgb="00FFFFFF"/>
      <sz val="10"/>
    </font>
    <font>
      <name val="Arial"/>
      <b val="1"/>
      <color rgb="00108F52"/>
      <sz val="10"/>
    </font>
    <font>
      <name val="Arial"/>
      <color rgb="00108F52"/>
      <sz val="10"/>
    </font>
    <font>
      <name val="Arial"/>
      <b val="1"/>
      <color rgb="001D2659"/>
      <sz val="9"/>
    </font>
    <font>
      <name val="Arial"/>
      <b val="1"/>
      <color rgb="00108F52"/>
      <sz val="12"/>
    </font>
    <font>
      <name val="Arial"/>
      <i val="1"/>
      <color rgb="006B7A8F"/>
      <sz val="10"/>
    </font>
    <font>
      <name val="Arial"/>
      <color rgb="00108F52"/>
      <sz val="9"/>
    </font>
    <font>
      <name val="Arial"/>
      <color rgb="00FFFFFF"/>
      <sz val="10"/>
    </font>
    <font>
      <name val="Arial"/>
      <b val="1"/>
      <color rgb="006FF24B"/>
      <sz val="11"/>
      <u val="single"/>
    </font>
    <font>
      <name val="Arial"/>
      <b val="1"/>
      <color rgb="001D2659"/>
      <sz val="11"/>
    </font>
    <font>
      <name val="Arial"/>
      <b val="1"/>
      <color rgb="00108F52"/>
      <sz val="20"/>
    </font>
    <font>
      <name val="Arial"/>
      <b val="1"/>
      <color rgb="00273072"/>
      <sz val="20"/>
    </font>
    <font>
      <name val="Arial"/>
      <b val="1"/>
      <color rgb="004E63D9"/>
      <sz val="20"/>
    </font>
    <font>
      <name val="Arial"/>
      <b val="1"/>
      <color rgb="001D2659"/>
      <sz val="20"/>
    </font>
    <font>
      <name val="Arial"/>
      <b val="1"/>
      <color rgb="001D2659"/>
      <sz val="13"/>
    </font>
    <font>
      <name val="Arial"/>
      <color rgb="00202020"/>
      <sz val="9.5"/>
    </font>
    <font>
      <name val="Arial"/>
      <b val="1"/>
      <color rgb="00108F52"/>
      <sz val="10"/>
      <u val="single"/>
    </font>
    <font>
      <name val="Arial"/>
      <b val="1"/>
      <color rgb="00FFFFFF"/>
      <sz val="11"/>
    </font>
    <font>
      <name val="Arial"/>
      <b val="1"/>
      <color rgb="001D2659"/>
      <sz val="26"/>
    </font>
    <font>
      <name val="Arial"/>
      <color rgb="004E63D9"/>
      <sz val="12"/>
    </font>
    <font>
      <name val="Arial"/>
      <b val="1"/>
      <color rgb="00108F52"/>
      <sz val="11"/>
    </font>
    <font>
      <name val="Arial"/>
      <b val="1"/>
      <color rgb="001D2659"/>
      <sz val="14"/>
    </font>
    <font>
      <name val="Arial"/>
      <b val="1"/>
      <color rgb="00FFFFFF"/>
      <sz val="16"/>
    </font>
    <font>
      <name val="Arial"/>
      <b val="1"/>
      <color rgb="001D2659"/>
      <sz val="12"/>
      <u val="single"/>
    </font>
    <font>
      <name val="Arial"/>
      <color rgb="00202020"/>
      <sz val="10.5"/>
    </font>
    <font>
      <name val="Arial"/>
      <b val="1"/>
      <color rgb="00FFFFFF"/>
      <sz val="13"/>
    </font>
    <font>
      <name val="Arial"/>
      <i val="1"/>
      <color rgb="006B7A8F"/>
      <sz val="8"/>
    </font>
  </fonts>
  <fills count="13">
    <fill>
      <patternFill/>
    </fill>
    <fill>
      <patternFill patternType="gray125"/>
    </fill>
    <fill>
      <patternFill patternType="solid">
        <fgColor rgb="001D2659"/>
        <bgColor rgb="001D2659"/>
      </patternFill>
    </fill>
    <fill>
      <patternFill patternType="solid">
        <fgColor rgb="006FF24B"/>
        <bgColor rgb="006FF24B"/>
      </patternFill>
    </fill>
    <fill>
      <patternFill patternType="solid">
        <fgColor rgb="00F7F2EA"/>
        <bgColor rgb="00F7F2EA"/>
      </patternFill>
    </fill>
    <fill>
      <patternFill patternType="solid">
        <fgColor rgb="004E63D9"/>
        <bgColor rgb="004E63D9"/>
      </patternFill>
    </fill>
    <fill>
      <patternFill patternType="solid">
        <fgColor rgb="00266CB1"/>
        <bgColor rgb="00266CB1"/>
      </patternFill>
    </fill>
    <fill>
      <patternFill patternType="solid">
        <fgColor rgb="00EEF0FB"/>
        <bgColor rgb="00EEF0FB"/>
      </patternFill>
    </fill>
    <fill>
      <patternFill patternType="solid">
        <fgColor rgb="006B7A8F"/>
        <bgColor rgb="006B7A8F"/>
      </patternFill>
    </fill>
    <fill>
      <patternFill patternType="solid">
        <fgColor rgb="00108F52"/>
        <bgColor rgb="00108F52"/>
      </patternFill>
    </fill>
    <fill>
      <patternFill patternType="solid">
        <fgColor rgb="00F4F6FC"/>
        <bgColor rgb="00F4F6FC"/>
      </patternFill>
    </fill>
    <fill>
      <patternFill patternType="solid">
        <fgColor rgb="00273072"/>
        <bgColor rgb="00273072"/>
      </patternFill>
    </fill>
    <fill>
      <patternFill patternType="solid">
        <fgColor rgb="00FFFFFF"/>
        <bgColor rgb="00FFFFFF"/>
      </patternFill>
    </fill>
  </fills>
  <borders count="5">
    <border>
      <left/>
      <right/>
      <top/>
      <bottom/>
      <diagonal/>
    </border>
    <border>
      <left style="thin">
        <color rgb="00E3E8EC"/>
      </left>
      <right style="thin">
        <color rgb="00E3E8EC"/>
      </right>
      <top style="thin">
        <color rgb="00E3E8EC"/>
      </top>
      <bottom style="thin">
        <color rgb="00E3E8EC"/>
      </bottom>
    </border>
    <border>
      <top style="thin">
        <color rgb="006FF24B"/>
      </top>
    </border>
    <border>
      <left style="thick">
        <color rgb="006FF24B"/>
      </left>
    </border>
    <border>
      <bottom style="thin">
        <color rgb="00E3E8EC"/>
      </bottom>
    </border>
  </borders>
  <cellStyleXfs count="1">
    <xf numFmtId="0" fontId="0" fillId="0" borderId="0"/>
  </cellStyleXfs>
  <cellXfs count="111">
    <xf numFmtId="0" fontId="0" fillId="0" borderId="0" pivotButton="0" quotePrefix="0" xfId="0"/>
    <xf numFmtId="0" fontId="31" fillId="0" borderId="0" pivotButton="0" quotePrefix="0" xfId="0"/>
    <xf numFmtId="0" fontId="32" fillId="0" borderId="0" pivotButton="0" quotePrefix="0" xfId="0"/>
    <xf numFmtId="0" fontId="33" fillId="0" borderId="0" pivotButton="0" quotePrefix="0" xfId="0"/>
    <xf numFmtId="0" fontId="0" fillId="3" borderId="0" pivotButton="0" quotePrefix="0" xfId="0"/>
    <xf numFmtId="0" fontId="34" fillId="0" borderId="0" pivotButton="0" quotePrefix="0" xfId="0"/>
    <xf numFmtId="0" fontId="35" fillId="2" borderId="0" applyAlignment="1" pivotButton="0" quotePrefix="0" xfId="0">
      <alignment horizontal="center" vertical="center" wrapText="1"/>
    </xf>
    <xf numFmtId="0" fontId="36" fillId="10" borderId="0" applyAlignment="1" pivotButton="0" quotePrefix="0" xfId="0">
      <alignment horizontal="left" vertical="center"/>
    </xf>
    <xf numFmtId="0" fontId="37" fillId="10" borderId="0" applyAlignment="1" pivotButton="0" quotePrefix="0" xfId="0">
      <alignment horizontal="left" vertical="center" wrapText="1"/>
    </xf>
    <xf numFmtId="0" fontId="0" fillId="10" borderId="0" pivotButton="0" quotePrefix="0" xfId="0"/>
    <xf numFmtId="0" fontId="35" fillId="5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0" fillId="4" borderId="1" pivotButton="0" quotePrefix="0" xfId="0"/>
    <xf numFmtId="0" fontId="7" fillId="0" borderId="0" pivotButton="0" quotePrefix="0" xfId="0"/>
    <xf numFmtId="0" fontId="0" fillId="7" borderId="1" pivotButton="0" quotePrefix="0" xfId="0"/>
    <xf numFmtId="0" fontId="0" fillId="3" borderId="1" pivotButton="0" quotePrefix="0" xfId="0"/>
    <xf numFmtId="0" fontId="1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8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21" fillId="2" borderId="0" pivotButton="0" quotePrefix="0" xfId="0"/>
    <xf numFmtId="0" fontId="13" fillId="2" borderId="0" pivotButton="0" quotePrefix="0" xfId="0"/>
    <xf numFmtId="0" fontId="39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22" fillId="0" borderId="0" applyAlignment="1" pivotButton="0" quotePrefix="0" xfId="0">
      <alignment horizontal="right" vertical="center"/>
    </xf>
    <xf numFmtId="0" fontId="6" fillId="3" borderId="0" applyAlignment="1" applyProtection="1" pivotButton="0" quotePrefix="0" xfId="0">
      <alignment horizontal="center" vertical="center" wrapText="1"/>
      <protection locked="0" hidden="0"/>
    </xf>
    <xf numFmtId="0" fontId="8" fillId="0" borderId="0" pivotButton="0" quotePrefix="0" xfId="0"/>
    <xf numFmtId="165" fontId="0" fillId="0" borderId="0" pivotButton="0" quotePrefix="0" xfId="0"/>
    <xf numFmtId="0" fontId="10" fillId="9" borderId="0" applyAlignment="1" pivotButton="0" quotePrefix="0" xfId="0">
      <alignment horizontal="center" vertical="center" wrapText="1"/>
    </xf>
    <xf numFmtId="0" fontId="10" fillId="11" borderId="0" applyAlignment="1" pivotButton="0" quotePrefix="0" xfId="0">
      <alignment horizontal="center" vertical="center" wrapText="1"/>
    </xf>
    <xf numFmtId="0" fontId="0" fillId="11" borderId="0" pivotButton="0" quotePrefix="0" xfId="0"/>
    <xf numFmtId="0" fontId="10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10" fillId="2" borderId="0" applyAlignment="1" pivotButton="0" quotePrefix="0" xfId="0">
      <alignment horizontal="center" vertical="center" wrapText="1"/>
    </xf>
    <xf numFmtId="166" fontId="23" fillId="10" borderId="0" applyAlignment="1" pivotButton="0" quotePrefix="0" xfId="0">
      <alignment horizontal="center" vertical="center" wrapText="1"/>
    </xf>
    <xf numFmtId="166" fontId="24" fillId="10" borderId="0" applyAlignment="1" pivotButton="0" quotePrefix="0" xfId="0">
      <alignment horizontal="center" vertical="center" wrapText="1"/>
    </xf>
    <xf numFmtId="166" fontId="25" fillId="10" borderId="0" applyAlignment="1" pivotButton="0" quotePrefix="0" xfId="0">
      <alignment horizontal="center" vertical="center" wrapText="1"/>
    </xf>
    <xf numFmtId="166" fontId="26" fillId="10" borderId="0" applyAlignment="1" pivotButton="0" quotePrefix="0" xfId="0">
      <alignment horizontal="center" vertical="center" wrapText="1"/>
    </xf>
    <xf numFmtId="168" fontId="26" fillId="10" borderId="0" applyAlignment="1" pivotButton="0" quotePrefix="0" xfId="0">
      <alignment horizontal="center" vertical="center" wrapText="1"/>
    </xf>
    <xf numFmtId="0" fontId="5" fillId="10" borderId="0" applyAlignment="1" pivotButton="0" quotePrefix="0" xfId="0">
      <alignment horizontal="center" vertical="center" wrapText="1"/>
    </xf>
    <xf numFmtId="0" fontId="15" fillId="10" borderId="0" applyAlignment="1" pivotButton="0" quotePrefix="0" xfId="0">
      <alignment horizontal="center" vertical="center" wrapText="1"/>
    </xf>
    <xf numFmtId="0" fontId="27" fillId="0" borderId="0" pivotButton="0" quotePrefix="0" xfId="0"/>
    <xf numFmtId="0" fontId="8" fillId="0" borderId="0" applyAlignment="1" pivotButton="0" quotePrefix="0" xfId="0">
      <alignment horizontal="right" vertical="center"/>
    </xf>
    <xf numFmtId="0" fontId="4" fillId="10" borderId="3" applyAlignment="1" pivotButton="0" quotePrefix="0" xfId="0">
      <alignment horizontal="left" vertical="center"/>
    </xf>
    <xf numFmtId="0" fontId="28" fillId="10" borderId="0" applyAlignment="1" pivotButton="0" quotePrefix="0" xfId="0">
      <alignment horizontal="left" vertical="center" wrapText="1"/>
    </xf>
    <xf numFmtId="0" fontId="29" fillId="10" borderId="0" applyAlignment="1" pivotButton="0" quotePrefix="0" xfId="0">
      <alignment horizontal="center" vertical="center" wrapText="1"/>
    </xf>
    <xf numFmtId="0" fontId="4" fillId="12" borderId="3" applyAlignment="1" pivotButton="0" quotePrefix="0" xfId="0">
      <alignment horizontal="left" vertical="center"/>
    </xf>
    <xf numFmtId="0" fontId="28" fillId="12" borderId="0" applyAlignment="1" pivotButton="0" quotePrefix="0" xfId="0">
      <alignment horizontal="left" vertical="center" wrapText="1"/>
    </xf>
    <xf numFmtId="0" fontId="0" fillId="12" borderId="0" pivotButton="0" quotePrefix="0" xfId="0"/>
    <xf numFmtId="0" fontId="29" fillId="12" borderId="0" applyAlignment="1" pivotButton="0" quotePrefix="0" xfId="0">
      <alignment horizontal="center" vertical="center" wrapText="1"/>
    </xf>
    <xf numFmtId="0" fontId="10" fillId="2" borderId="0" pivotButton="0" quotePrefix="0" xfId="0"/>
    <xf numFmtId="0" fontId="7" fillId="0" borderId="4" pivotButton="0" quotePrefix="0" xfId="0"/>
    <xf numFmtId="166" fontId="3" fillId="0" borderId="4" pivotButton="0" quotePrefix="0" xfId="0"/>
    <xf numFmtId="0" fontId="5" fillId="0" borderId="4" applyAlignment="1" pivotButton="0" quotePrefix="0" xfId="0">
      <alignment horizontal="center" vertical="center" wrapText="1"/>
    </xf>
    <xf numFmtId="166" fontId="7" fillId="0" borderId="4" pivotButton="0" quotePrefix="0" xfId="0"/>
    <xf numFmtId="168" fontId="7" fillId="0" borderId="4" applyAlignment="1" pivotButton="0" quotePrefix="0" xfId="0">
      <alignment horizontal="center" vertical="center" wrapText="1"/>
    </xf>
    <xf numFmtId="0" fontId="19" fillId="0" borderId="4" pivotButton="0" quotePrefix="0" xfId="0"/>
    <xf numFmtId="0" fontId="7" fillId="0" borderId="4" applyAlignment="1" pivotButton="0" quotePrefix="0" xfId="0">
      <alignment horizontal="center" vertical="center" wrapText="1"/>
    </xf>
    <xf numFmtId="166" fontId="13" fillId="2" borderId="0" pivotButton="0" quotePrefix="0" xfId="0"/>
    <xf numFmtId="168" fontId="13" fillId="2" borderId="0" applyAlignment="1" pivotButton="0" quotePrefix="0" xfId="0">
      <alignment horizontal="center" vertical="center" wrapText="1"/>
    </xf>
    <xf numFmtId="0" fontId="3" fillId="10" borderId="4" pivotButton="0" quotePrefix="0" xfId="0"/>
    <xf numFmtId="166" fontId="7" fillId="10" borderId="4" pivotButton="0" quotePrefix="0" xfId="0"/>
    <xf numFmtId="0" fontId="3" fillId="12" borderId="4" pivotButton="0" quotePrefix="0" xfId="0"/>
    <xf numFmtId="166" fontId="7" fillId="12" borderId="4" pivotButton="0" quotePrefix="0" xfId="0"/>
    <xf numFmtId="0" fontId="30" fillId="2" borderId="0" applyAlignment="1" pivotButton="0" quotePrefix="0" xfId="0">
      <alignment horizontal="left" vertical="center" wrapText="1"/>
    </xf>
    <xf numFmtId="0" fontId="21" fillId="2" borderId="0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16" fillId="0" borderId="0" applyAlignment="1" pivotButton="0" quotePrefix="0" xfId="0">
      <alignment horizontal="right" vertical="center"/>
    </xf>
    <xf numFmtId="166" fontId="17" fillId="0" borderId="0" pivotButton="0" quotePrefix="0" xfId="0"/>
    <xf numFmtId="0" fontId="10" fillId="8" borderId="0" applyAlignment="1" pivotButton="0" quotePrefix="0" xfId="0">
      <alignment horizontal="center" vertical="center" wrapText="1"/>
    </xf>
    <xf numFmtId="165" fontId="18" fillId="4" borderId="1" pivotButton="0" quotePrefix="0" xfId="0"/>
    <xf numFmtId="0" fontId="18" fillId="4" borderId="1" pivotButton="0" quotePrefix="0" xfId="0"/>
    <xf numFmtId="166" fontId="18" fillId="4" borderId="1" pivotButton="0" quotePrefix="0" xfId="0"/>
    <xf numFmtId="0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5" fontId="7" fillId="4" borderId="1" pivotButton="0" quotePrefix="0" xfId="0"/>
    <xf numFmtId="0" fontId="7" fillId="4" borderId="1" pivotButton="0" quotePrefix="0" xfId="0"/>
    <xf numFmtId="166" fontId="7" fillId="4" borderId="1" pivotButton="0" quotePrefix="0" xfId="0"/>
    <xf numFmtId="0" fontId="8" fillId="0" borderId="0" applyAlignment="1" pivotButton="0" quotePrefix="0" xfId="0">
      <alignment horizontal="left" vertical="center" wrapText="1"/>
    </xf>
    <xf numFmtId="0" fontId="10" fillId="6" borderId="0" applyAlignment="1" pivotButton="0" quotePrefix="0" xfId="0">
      <alignment horizontal="center" vertical="center" wrapText="1"/>
    </xf>
    <xf numFmtId="0" fontId="0" fillId="6" borderId="0" pivotButton="0" quotePrefix="0" xfId="0"/>
    <xf numFmtId="164" fontId="0" fillId="0" borderId="0" pivotButton="0" quotePrefix="0" xfId="0"/>
    <xf numFmtId="0" fontId="3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166" fontId="7" fillId="4" borderId="1" applyAlignment="1" pivotButton="0" quotePrefix="0" xfId="0">
      <alignment horizontal="right" vertical="center"/>
    </xf>
    <xf numFmtId="0" fontId="12" fillId="0" borderId="1" pivotButton="0" quotePrefix="0" xfId="0"/>
    <xf numFmtId="166" fontId="4" fillId="7" borderId="1" pivotButton="0" quotePrefix="0" xfId="0"/>
    <xf numFmtId="0" fontId="5" fillId="0" borderId="0" pivotButton="0" quotePrefix="0" xfId="0"/>
    <xf numFmtId="166" fontId="5" fillId="0" borderId="0" pivotButton="0" quotePrefix="0" xfId="0"/>
    <xf numFmtId="0" fontId="14" fillId="0" borderId="0" pivotButton="0" quotePrefix="0" xfId="0"/>
    <xf numFmtId="166" fontId="15" fillId="0" borderId="0" pivotButton="0" quotePrefix="0" xfId="0"/>
    <xf numFmtId="0" fontId="4" fillId="0" borderId="0" pivotButton="0" quotePrefix="0" xfId="0"/>
    <xf numFmtId="0" fontId="3" fillId="4" borderId="1" pivotButton="0" quotePrefix="0" xfId="0"/>
    <xf numFmtId="167" fontId="7" fillId="4" borderId="1" pivotButton="0" quotePrefix="0" xfId="0"/>
    <xf numFmtId="168" fontId="7" fillId="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20" fillId="2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4" borderId="1" pivotButton="0" quotePrefix="0" xfId="0"/>
    <xf numFmtId="165" fontId="4" fillId="4" borderId="1" pivotButton="0" quotePrefix="0" xfId="0"/>
    <xf numFmtId="165" fontId="5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9" fillId="0" borderId="1" pivotButton="0" quotePrefix="0" xfId="0"/>
  </cellXfs>
  <cellStyles count="1">
    <cellStyle name="Normal" xfId="0" builtinId="0" hidden="0"/>
  </cellStyles>
  <dxfs count="8">
    <dxf>
      <font>
        <name val="Arial"/>
        <b val="1"/>
        <color rgb="00B3261E"/>
      </font>
    </dxf>
    <dxf>
      <font>
        <name val="Arial"/>
        <color rgb="00B3261E"/>
      </font>
    </dxf>
    <dxf>
      <fill>
        <patternFill patternType="solid">
          <fgColor rgb="00E6FCDD"/>
          <bgColor rgb="00E6FCDD"/>
        </patternFill>
      </fill>
    </dxf>
    <dxf>
      <font>
        <name val="Arial"/>
        <b val="1"/>
        <color rgb="00B3261E"/>
      </font>
      <fill>
        <patternFill patternType="solid">
          <fgColor rgb="00FBE3E4"/>
          <bgColor rgb="00FBE3E4"/>
        </patternFill>
      </fill>
    </dxf>
    <dxf>
      <font>
        <name val="Arial"/>
        <b val="1"/>
        <color rgb="008A6100"/>
      </font>
      <fill>
        <patternFill patternType="solid">
          <fgColor rgb="00FFF3CC"/>
          <bgColor rgb="00FFF3CC"/>
        </patternFill>
      </fill>
    </dxf>
    <dxf>
      <font>
        <name val="Arial"/>
        <b val="1"/>
        <color rgb="000B6B3D"/>
      </font>
      <fill>
        <patternFill patternType="solid">
          <fgColor rgb="00E6FCDD"/>
          <bgColor rgb="00E6FCDD"/>
        </patternFill>
      </fill>
    </dxf>
    <dxf>
      <font>
        <name val="Arial"/>
        <color rgb="008A6100"/>
      </font>
    </dxf>
    <dxf>
      <font>
        <name val="Arial"/>
        <color rgb="000B6B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'Mi Mapa'!C36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73072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66CB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08F52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'Mi Mapa'!$B$37:$B$39</f>
            </numRef>
          </cat>
          <val>
            <numRef>
              <f>'Mi Mapa'!$C$37:$C$39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'Mi Mapa'!D73</f>
            </strRef>
          </tx>
          <spPr>
            <a:solidFill xmlns:a="http://schemas.openxmlformats.org/drawingml/2006/main">
              <a:srgbClr val="273072"/>
            </a:solidFill>
            <a:ln xmlns:a="http://schemas.openxmlformats.org/drawingml/2006/main">
              <a:noFill/>
              <a:prstDash val="solid"/>
            </a:ln>
          </spPr>
          <cat>
            <numRef>
              <f>'Mi Mapa'!$B$74:$B$85</f>
            </numRef>
          </cat>
          <val>
            <numRef>
              <f>'Mi Mapa'!$D$74:$D$85</f>
            </numRef>
          </val>
        </ser>
        <ser>
          <idx val="1"/>
          <order val="1"/>
          <tx>
            <strRef>
              <f>'Mi Mapa'!E73</f>
            </strRef>
          </tx>
          <spPr>
            <a:solidFill xmlns:a="http://schemas.openxmlformats.org/drawingml/2006/main">
              <a:srgbClr val="A6CD38"/>
            </a:solidFill>
            <a:ln xmlns:a="http://schemas.openxmlformats.org/drawingml/2006/main">
              <a:noFill/>
              <a:prstDash val="solid"/>
            </a:ln>
          </spPr>
          <cat>
            <numRef>
              <f>'Mi Mapa'!$B$74:$B$85</f>
            </numRef>
          </cat>
          <val>
            <numRef>
              <f>'Mi Mapa'!$E$74:$E$85</f>
            </numRef>
          </val>
        </ser>
        <gapWidth val="60"/>
        <overlap val="-10"/>
        <axId val="10"/>
        <axId val="100"/>
      </barChart>
      <lineChart>
        <grouping val="standard"/>
        <ser>
          <idx val="2"/>
          <order val="2"/>
          <tx>
            <strRef>
              <f>'Mi Mapa'!C73</f>
            </strRef>
          </tx>
          <spPr>
            <a:ln xmlns:a="http://schemas.openxmlformats.org/drawingml/2006/main" w="28000">
              <a:solidFill>
                <a:srgbClr val="108F5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'Mi Mapa'!$C$74:$C$85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,&quot;k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Fer</author>
  </authors>
  <commentList>
    <comment ref="C8" authorId="0" shapeId="0">
      <text>
        <t>Fijo: pagas lo mismo cada mes.
Variable: cambia según tus decisiones.
Ahorro: dinero que apartas para tu futuro.</t>
      </text>
    </comment>
    <comment ref="B9" authorId="0" shapeId="0">
      <text>
        <t>Puedes renombrar cualquier categoría o usar las filas vacías de abajo para agregar las tuyas. Se actualizan solas en la lista de Gastos.</t>
      </text>
    </comment>
  </commentList>
</comments>
</file>

<file path=xl/comments/comment2.xml><?xml version="1.0" encoding="utf-8"?>
<comments xmlns="http://schemas.openxmlformats.org/spreadsheetml/2006/main">
  <authors>
    <author>Fer</author>
  </authors>
  <commentList>
    <comment ref="D8" authorId="0" shapeId="0">
      <text>
        <t>Sugerido: 6 meses de tus gastos fijos (se calcula de tu Presupuesto). Puedes escribir encima.</t>
      </text>
    </comment>
    <comment ref="D9" authorId="0" shapeId="0">
      <text>
        <t>Una regla sencilla: lo que gastas al año hoy × 25. Si quieres el número fino (con inflación y UDIS), escríbeme.</t>
      </text>
    </comment>
  </commentList>
</comments>
</file>

<file path=xl/comments/comment3.xml><?xml version="1.0" encoding="utf-8"?>
<comments xmlns="http://schemas.openxmlformats.org/spreadsheetml/2006/main">
  <authors>
    <author>Fer</author>
  </authors>
  <commentList>
    <comment ref="C6" authorId="0" shapeId="0">
      <text>
        <t>Escribe cualquier fecha del mes con el que quieres arrancar (ej. 01/01/2027). El archivo arma 24 meses a partir de ahí.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2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000125" cy="1123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20</row>
      <rowOff>0</rowOff>
    </from>
    <ext cx="331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59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38100</colOff>
      <row>0</row>
      <rowOff>76200</rowOff>
    </from>
    <ext cx="438150" cy="4953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9</col>
      <colOff>38100</colOff>
      <row>0</row>
      <rowOff>76200</rowOff>
    </from>
    <ext cx="4381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38</col>
      <colOff>38100</colOff>
      <row>0</row>
      <rowOff>76200</rowOff>
    </from>
    <ext cx="4381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38</col>
      <colOff>38100</colOff>
      <row>0</row>
      <rowOff>76200</rowOff>
    </from>
    <ext cx="4381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10</col>
      <colOff>38100</colOff>
      <row>0</row>
      <rowOff>76200</rowOff>
    </from>
    <ext cx="4381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10</col>
      <colOff>38100</colOff>
      <row>0</row>
      <rowOff>76200</rowOff>
    </from>
    <ext cx="4381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1D2659"/>
    <outlinePr summaryBelow="1" summaryRight="1"/>
    <pageSetUpPr fitToPage="1"/>
  </sheetPr>
  <dimension ref="B2:I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20" customWidth="1" min="3" max="3"/>
    <col width="20" customWidth="1" min="4" max="4"/>
    <col width="20" customWidth="1" min="5" max="5"/>
    <col width="20" customWidth="1" min="6" max="6"/>
    <col width="6" customWidth="1" min="7" max="7"/>
    <col width="30" customWidth="1" min="8" max="8"/>
    <col width="3" customWidth="1" min="9" max="9"/>
    <col width="2" customWidth="1" min="10" max="10"/>
  </cols>
  <sheetData>
    <row r="2" ht="34" customHeight="1">
      <c r="D2" s="1" t="inlineStr">
        <is>
          <t>MAPA DE TU DINERO</t>
        </is>
      </c>
    </row>
    <row r="3" ht="10" customHeight="1"/>
    <row r="4" ht="20" customHeight="1">
      <c r="D4" s="2" t="inlineStr">
        <is>
          <t>Tu presupuesto, tus gastos y tu futuro, claros en un solo lugar.</t>
        </is>
      </c>
    </row>
    <row r="5" ht="10" customHeight="1"/>
    <row r="6" ht="18" customHeight="1">
      <c r="D6" s="3">
        <f>Config!C5</f>
        <v/>
      </c>
    </row>
    <row r="8" ht="4" customHeight="1">
      <c r="B8" s="4" t="n"/>
      <c r="C8" s="4" t="n"/>
      <c r="D8" s="4" t="n"/>
      <c r="E8" s="4" t="n"/>
      <c r="F8" s="4" t="n"/>
      <c r="G8" s="4" t="n"/>
      <c r="H8" s="4" t="n"/>
      <c r="I8" s="4" t="n"/>
    </row>
    <row r="10">
      <c r="B10" s="5" t="inlineStr">
        <is>
          <t>Cómo usarlo (5 minutos para empezar)</t>
        </is>
      </c>
    </row>
    <row r="12" ht="30" customHeight="1">
      <c r="B12" s="6" t="inlineStr">
        <is>
          <t>1</t>
        </is>
      </c>
      <c r="C12" s="7">
        <f>HYPERLINK("#'Config'!A1","Config ›")</f>
        <v/>
      </c>
      <c r="D12" s="8" t="inlineStr">
        <is>
          <t>Escribe tu nombre, el mes en que arrancas y renombra tus tarjetas (ej. “Amex”, “TDC BBVA”).</t>
        </is>
      </c>
      <c r="E12" s="9" t="n"/>
      <c r="F12" s="9" t="n"/>
      <c r="G12" s="9" t="n"/>
      <c r="H12" s="9" t="n"/>
    </row>
    <row r="14" ht="30" customHeight="1">
      <c r="B14" s="10" t="inlineStr">
        <is>
          <t>2</t>
        </is>
      </c>
      <c r="C14" s="7">
        <f>HYPERLINK("#'Ingresos'!A1","Ingresos ›")</f>
        <v/>
      </c>
      <c r="D14" s="8" t="inlineStr">
        <is>
          <t>Anota cuánto entra al mes. Un solo número por fuente: se copia a todos los meses.</t>
        </is>
      </c>
      <c r="E14" s="9" t="n"/>
      <c r="F14" s="9" t="n"/>
      <c r="G14" s="9" t="n"/>
      <c r="H14" s="9" t="n"/>
    </row>
    <row r="16" ht="30" customHeight="1">
      <c r="B16" s="6" t="inlineStr">
        <is>
          <t>3</t>
        </is>
      </c>
      <c r="C16" s="7">
        <f>HYPERLINK("#'Presupuesto'!A1","Presupuesto ›")</f>
        <v/>
      </c>
      <c r="D16" s="8" t="inlineStr">
        <is>
          <t>Pon cuánto planeas gastar al mes en cada categoría. Renombra o agrega las tuyas.</t>
        </is>
      </c>
      <c r="E16" s="9" t="n"/>
      <c r="F16" s="9" t="n"/>
      <c r="G16" s="9" t="n"/>
      <c r="H16" s="9" t="n"/>
    </row>
    <row r="18" ht="30" customHeight="1">
      <c r="B18" s="10" t="inlineStr">
        <is>
          <t>4</t>
        </is>
      </c>
      <c r="C18" s="7">
        <f>HYPERLINK("#'Gastos'!A1","Gastos ›")</f>
        <v/>
      </c>
      <c r="D18" s="8" t="inlineStr">
        <is>
          <t>Cada vez que gastes, una fila: fecha, concepto, categoría, forma de pago y monto.</t>
        </is>
      </c>
      <c r="E18" s="9" t="n"/>
      <c r="F18" s="9" t="n"/>
      <c r="G18" s="9" t="n"/>
      <c r="H18" s="9" t="n"/>
    </row>
    <row r="20" ht="30" customHeight="1">
      <c r="B20" s="6" t="inlineStr">
        <is>
          <t>5</t>
        </is>
      </c>
      <c r="C20" s="7">
        <f>HYPERLINK("#'Mi Mapa'!A1","Mi Mapa ›")</f>
        <v/>
      </c>
      <c r="D20" s="8" t="inlineStr">
        <is>
          <t>Elige el mes y mira: cuánto entró, cuánto salió, qué categoría se pasó y qué hacer.</t>
        </is>
      </c>
      <c r="E20" s="9" t="n"/>
      <c r="F20" s="9" t="n"/>
      <c r="G20" s="9" t="n"/>
      <c r="H20" s="9" t="n"/>
    </row>
    <row r="22" ht="30" customHeight="1">
      <c r="B22" s="10" t="inlineStr">
        <is>
          <t>6</t>
        </is>
      </c>
      <c r="C22" s="7">
        <f>HYPERLINK("#'Mi Futuro'!A1","Mi Futuro ›")</f>
        <v/>
      </c>
      <c r="D22" s="8" t="inlineStr">
        <is>
          <t>Escribe para qué ahorras (retiro, universidad, colchón) y te digo cuánto apartar al mes.</t>
        </is>
      </c>
      <c r="E22" s="9" t="n"/>
      <c r="F22" s="9" t="n"/>
      <c r="G22" s="9" t="n"/>
      <c r="H22" s="9" t="n"/>
    </row>
    <row r="25">
      <c r="B25" s="11" t="inlineStr">
        <is>
          <t>Claves rápidas</t>
        </is>
      </c>
    </row>
    <row r="26">
      <c r="B26" s="12" t="n"/>
      <c r="C26" s="13" t="inlineStr">
        <is>
          <t>Celda crema = aquí escribes tú.</t>
        </is>
      </c>
    </row>
    <row r="27">
      <c r="B27" s="14" t="n"/>
      <c r="C27" s="13" t="inlineStr">
        <is>
          <t>Celda gris-azul o blanca = se calcula sola, no la toques.</t>
        </is>
      </c>
    </row>
    <row r="28">
      <c r="B28" s="15" t="n"/>
      <c r="C28" s="13" t="inlineStr">
        <is>
          <t>Celda verde neón = selector (ej. el mes en Mi Mapa).</t>
        </is>
      </c>
    </row>
    <row r="30" ht="30" customHeight="1">
      <c r="B30" s="16" t="inlineStr">
        <is>
          <t>›</t>
        </is>
      </c>
      <c r="C30" s="17" t="inlineStr">
        <is>
          <t>Trimestres: en Presupuesto e Ingresos usa los botones [ – ] / [ + ] de arriba para esconder trimestres pasados o abrir nuevos. Vienen 8 trimestres (2 años); del 5 al 8 están cerrados hasta que los necesites.</t>
        </is>
      </c>
    </row>
    <row r="31" ht="30" customHeight="1">
      <c r="B31" s="16" t="inlineStr">
        <is>
          <t>›</t>
        </is>
      </c>
      <c r="C31" s="17" t="inlineStr">
        <is>
          <t>En Gastos, filtra por Mes o Trimestre con la flechita ▾ del encabezado. Arriba verás el total de lo filtrado.</t>
        </is>
      </c>
    </row>
    <row r="32" ht="30" customHeight="1">
      <c r="B32" s="16" t="inlineStr">
        <is>
          <t>›</t>
        </is>
      </c>
      <c r="C32" s="17" t="inlineStr">
        <is>
          <t>¿En el celular? Súbelo a Google Drive y ábrelo con Google Sheets: funciona igual.</t>
        </is>
      </c>
    </row>
    <row r="33" ht="30" customHeight="1">
      <c r="B33" s="16" t="inlineStr">
        <is>
          <t>›</t>
        </is>
      </c>
      <c r="C33" s="17" t="inlineStr">
        <is>
          <t>Borra las filas que dicen EJEMPLO en Gastos antes de empezar.</t>
        </is>
      </c>
    </row>
    <row r="35">
      <c r="B35" s="18" t="n"/>
      <c r="C35" s="18" t="n"/>
      <c r="D35" s="18" t="n"/>
      <c r="E35" s="18" t="n"/>
      <c r="F35" s="18" t="n"/>
      <c r="G35" s="18" t="n"/>
      <c r="H35" s="18" t="n"/>
      <c r="I35" s="18" t="n"/>
    </row>
    <row r="36">
      <c r="B36" s="18" t="n"/>
      <c r="C36" s="19" t="inlineStr">
        <is>
          <t>Hecho por Fernando Uribe · Consultor Patrimonial</t>
        </is>
      </c>
      <c r="D36" s="18" t="n"/>
      <c r="E36" s="18" t="n"/>
      <c r="F36" s="18" t="n"/>
      <c r="G36" s="18" t="n"/>
      <c r="H36" s="18" t="n"/>
      <c r="I36" s="18" t="n"/>
    </row>
    <row r="37" ht="20" customHeight="1">
      <c r="B37" s="18" t="n"/>
      <c r="C37" s="20" t="inlineStr">
        <is>
          <t>Ingeniero (ITESM) + MBA (EGADE). Diseño estrategias para proteger lo que has construido: vida, retiro, salud y educación. A lo largo del archivo verás “Tips de Fer”: son los puntos donde normalmente puedo ayudarte.</t>
        </is>
      </c>
      <c r="I37" s="18" t="n"/>
    </row>
    <row r="38" ht="20" customHeight="1">
      <c r="B38" s="18" t="n"/>
      <c r="I38" s="18" t="n"/>
    </row>
    <row r="39">
      <c r="B39" s="18" t="n"/>
      <c r="C39" s="21">
        <f>HYPERLINK("https://wa.me/528123219676?text=Hola%20Fer%2C%20vengo%20del%20Mapa%20de%20tu%20Dinero%20y%20quiero%20agendar%20mi%20sesi%C3%B3n%20de%20claridad%20patrimonial.","Agenda tu sesión de claridad patrimonial (20 min) ›")</f>
        <v/>
      </c>
      <c r="F39" s="18" t="n"/>
      <c r="G39" s="18" t="n"/>
      <c r="H39" s="22" t="inlineStr">
        <is>
          <t>@ferxtufuturo  ·  #XTuPatrimonio</t>
        </is>
      </c>
      <c r="I39" s="18" t="n"/>
    </row>
    <row r="40">
      <c r="B40" s="18" t="n"/>
      <c r="C40" s="18" t="n"/>
      <c r="D40" s="18" t="n"/>
      <c r="E40" s="18" t="n"/>
      <c r="F40" s="18" t="n"/>
      <c r="G40" s="18" t="n"/>
      <c r="H40" s="18" t="n"/>
      <c r="I40" s="18" t="n"/>
    </row>
    <row r="42">
      <c r="B42" s="23" t="inlineStr">
        <is>
          <t>Herramienta de organización personal. Las sugerencias son ilustrativas y no sustituyen un análisis de tu caso.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C33:H33"/>
    <mergeCell ref="C37:H38"/>
    <mergeCell ref="D12:H12"/>
    <mergeCell ref="C32:H32"/>
    <mergeCell ref="D20:H20"/>
    <mergeCell ref="D16:H16"/>
    <mergeCell ref="C28:H28"/>
    <mergeCell ref="C27:H27"/>
    <mergeCell ref="C39:E39"/>
    <mergeCell ref="C31:H31"/>
    <mergeCell ref="D14:H14"/>
    <mergeCell ref="C26:H26"/>
    <mergeCell ref="D22:H22"/>
    <mergeCell ref="D18:H18"/>
    <mergeCell ref="C30:H30"/>
  </mergeCells>
  <printOptions horizontalCentered="1"/>
  <pageMargins left="0.3" right="0.3" top="1" bottom="1" header="0.5" footer="0.5"/>
  <pageSetup orientation="portrait" paperSize="1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FF24B"/>
    <outlinePr summaryBelow="1" summaryRight="1"/>
    <pageSetUpPr fitToPage="1"/>
  </sheetPr>
  <dimension ref="A1:Z9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1" customWidth="1" min="7" max="7"/>
    <col width="17" customWidth="1" min="8" max="8"/>
    <col width="13" customWidth="1" min="9" max="9"/>
    <col width="2" customWidth="1" min="10" max="10"/>
    <col width="14" customWidth="1" min="11" max="11"/>
    <col hidden="1" width="13" customWidth="1" min="26" max="26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</row>
    <row r="2" ht="30" customHeight="1">
      <c r="A2" s="18" t="n"/>
      <c r="B2" s="24" t="inlineStr">
        <is>
          <t>Mi Mapa del Dinero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</row>
    <row r="3" ht="22" customHeight="1">
      <c r="A3" s="18" t="n"/>
      <c r="B3" s="25">
        <f>Config!C5&amp;"  ·  tu mes en un vistazo"</f>
        <v/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 ht="24" customHeight="1">
      <c r="B5" s="26" t="inlineStr">
        <is>
          <t>Elige el mes  ›</t>
        </is>
      </c>
      <c r="C5" s="27">
        <f>Config!J11</f>
        <v/>
      </c>
      <c r="D5" s="4" t="n"/>
      <c r="E5" s="28" t="inlineStr">
        <is>
          <t>◂ haz clic y elige de la lista</t>
        </is>
      </c>
      <c r="Z5" s="29">
        <f>INDEX(Config!$I$11:$I$34,MATCH($C$5,Config!$J$11:$J$34,0))</f>
        <v/>
      </c>
    </row>
    <row r="6">
      <c r="Z6">
        <f>MATCH($C$5,Config!$J$11:$J$34,0)</f>
        <v/>
      </c>
    </row>
    <row r="7" ht="20" customHeight="1">
      <c r="B7" s="30" t="inlineStr">
        <is>
          <t>INGRESOS</t>
        </is>
      </c>
      <c r="C7" s="31" t="inlineStr">
        <is>
          <t>GASTOS</t>
        </is>
      </c>
      <c r="D7" s="32" t="n"/>
      <c r="E7" s="33" t="inlineStr">
        <is>
          <t>AHORRO</t>
        </is>
      </c>
      <c r="F7" s="34" t="n"/>
      <c r="G7" s="35" t="inlineStr">
        <is>
          <t>TE QUEDA</t>
        </is>
      </c>
      <c r="H7" s="18" t="n"/>
      <c r="I7" s="35" t="inlineStr">
        <is>
          <t>PRESUPUESTO USADO</t>
        </is>
      </c>
      <c r="J7" s="18" t="n"/>
      <c r="K7" s="18" t="n"/>
      <c r="Z7">
        <f>IFERROR(INDEX(Ingresos!$F$19:$AK$19,MATCH($Z$5,Ingresos!$F$7:$AK$7,0)),0)</f>
        <v/>
      </c>
    </row>
    <row r="8" ht="22" customHeight="1">
      <c r="B8" s="36">
        <f>$Z$7</f>
        <v/>
      </c>
      <c r="C8" s="37">
        <f>$Z$8+$Z$9</f>
        <v/>
      </c>
      <c r="D8" s="9" t="n"/>
      <c r="E8" s="38">
        <f>$Z$10</f>
        <v/>
      </c>
      <c r="F8" s="9" t="n"/>
      <c r="G8" s="39">
        <f>$Z$20</f>
        <v/>
      </c>
      <c r="H8" s="9" t="n"/>
      <c r="I8" s="40">
        <f>$Z$22</f>
        <v/>
      </c>
      <c r="J8" s="9" t="n"/>
      <c r="K8" s="9" t="n"/>
      <c r="Z8">
        <f>SUMIFS(Gastos!$F$7:$F$1506,Gastos!$K$7:$K$1506,$Z$5,Gastos!$G$7:$G$1506,"Fijo")</f>
        <v/>
      </c>
    </row>
    <row r="9" ht="22" customHeight="1"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Z9">
        <f>SUMIFS(Gastos!$F$7:$F$1506,Gastos!$K$7:$K$1506,$Z$5,Gastos!$G$7:$G$1506,"Variable")</f>
        <v/>
      </c>
    </row>
    <row r="10" ht="18" customHeight="1">
      <c r="B10" s="41">
        <f>"entraron este mes"</f>
        <v/>
      </c>
      <c r="C10" s="41">
        <f>"presupuesto: "&amp;TEXT($Z$18,"$#,##0")</f>
        <v/>
      </c>
      <c r="D10" s="9" t="n"/>
      <c r="E10" s="41">
        <f>TEXT($Z$21,"0%")&amp;" de tu ingreso"</f>
        <v/>
      </c>
      <c r="F10" s="9" t="n"/>
      <c r="G10" s="41">
        <f>IF($Z$20&lt;0,"salió más de lo que entró","libre después de todo")</f>
        <v/>
      </c>
      <c r="H10" s="9" t="n"/>
      <c r="I10" s="42">
        <f>REPT("█",MIN(10,ROUND($Z$22*10,0)))&amp;REPT("░",MAX(0,10-ROUND($Z$22*10,0)))</f>
        <v/>
      </c>
      <c r="J10" s="9" t="n"/>
      <c r="K10" s="9" t="n"/>
      <c r="Z10">
        <f>SUMIFS(Gastos!$F$7:$F$1506,Gastos!$K$7:$K$1506,$Z$5,Gastos!$G$7:$G$1506,"Ahorro")</f>
        <v/>
      </c>
    </row>
    <row r="11">
      <c r="Z11">
        <f>IFERROR(INDEX(Presupuesto!$F$34:$AK$34,MATCH($Z$5,Presupuesto!$F$7:$AK$7,0)),0)</f>
        <v/>
      </c>
    </row>
    <row r="12">
      <c r="B12" s="43" t="inlineStr">
        <is>
          <t>Lo que veo en tus números</t>
        </is>
      </c>
      <c r="G12" s="44" t="inlineStr">
        <is>
          <t>Tips de Fer · Consultor Patrimonial</t>
        </is>
      </c>
      <c r="Z12">
        <f>SUMIFS(Gastos!$F$7:$F$1506,Gastos!$K$7:$K$1506,$Z$5,Gastos!$J$7:$J$1506,"Sí")</f>
        <v/>
      </c>
    </row>
    <row r="13" ht="34" customHeight="1">
      <c r="B13" s="45" t="inlineStr">
        <is>
          <t>Ahorro</t>
        </is>
      </c>
      <c r="C13" s="46">
        <f>IF($Z$7=0,"Registra tus ingresos del mes (pestaña Ingresos) y te digo cuánto estás ahorrando.",IF($Z$21&lt;0.1,"Estás ahorrando "&amp;TEXT($Z$21,"0%")&amp;" de tu ingreso. Lo sano es entre 10 y 20 %. Te muestro cómo lograrlo, y además deducirlo de impuestos.","Ahorras "&amp;TEXT($Z$21,"0%")&amp;" de tu ingreso: excelente. ¿Ese ahorro ya está construyendo tu retiro, o solo está guardado?"))</f>
        <v/>
      </c>
      <c r="D13" s="9" t="n"/>
      <c r="E13" s="9" t="n"/>
      <c r="F13" s="9" t="n"/>
      <c r="G13" s="9" t="n"/>
      <c r="H13" s="9" t="n"/>
      <c r="I13" s="9" t="n"/>
      <c r="J13" s="9" t="n"/>
      <c r="K13" s="47">
        <f>HYPERLINK("https://wa.me/528123219676?text=Hola%20Fer%2C%20vengo%20del%20Mapa%20de%20tu%20Dinero.%20Quiero%20platicar%20sobre%20mi%20ahorro%20y%20mi%20retiro.","Hablemos ›")</f>
        <v/>
      </c>
      <c r="Z13">
        <f>IFERROR(INDEX(Presupuesto!$F$35:$AK$35,MATCH($Z$5,Presupuesto!$F$7:$AK$7,0)),0)</f>
        <v/>
      </c>
    </row>
    <row r="14" ht="34" customHeight="1">
      <c r="B14" s="48" t="inlineStr">
        <is>
          <t>Balance</t>
        </is>
      </c>
      <c r="C14" s="49">
        <f>IF($Z$7=0,"Cuando captures ingresos y gastos, aquí verás si el mes cerró a favor o en contra.",IF($Z$20&lt;0,"Este mes salió más dinero del que entró ("&amp;TEXT(-$Z$20,"$#,##0")&amp;"). Encontremos juntos dónde está la fuga antes de que se vuelva deuda.","Te quedan "&amp;TEXT($Z$20,"$#,##0")&amp;" libres este mes. El dinero sin destino suele desaparecer: dale un propósito en Mi Futuro."))</f>
        <v/>
      </c>
      <c r="D14" s="50" t="n"/>
      <c r="E14" s="50" t="n"/>
      <c r="F14" s="50" t="n"/>
      <c r="G14" s="50" t="n"/>
      <c r="H14" s="50" t="n"/>
      <c r="I14" s="50" t="n"/>
      <c r="J14" s="50" t="n"/>
      <c r="K14" s="51">
        <f>HYPERLINK("https://wa.me/528123219676?text=Hola%20Fer%2C%20vengo%20del%20Mapa%20de%20tu%20Dinero.%20Quiero%20ordenar%20mi%20flujo%20mensual.","Hablemos ›")</f>
        <v/>
      </c>
      <c r="Z14">
        <f>IFERROR(INDEX(Presupuesto!$F$15:$AK$15,MATCH($Z$5,Presupuesto!$F$7:$AK$7,0)),0)</f>
        <v/>
      </c>
    </row>
    <row r="15" ht="34" customHeight="1">
      <c r="B15" s="45" t="inlineStr">
        <is>
          <t>Protección</t>
        </is>
      </c>
      <c r="C15" s="46">
        <f>IF($Z$14=0,"No veo presupuesto para seguros. Un evento médico mayor puede costar más que años de ahorro. Revisemos cómo está protegida tu familia.","Destinas "&amp;TEXT($Z$14,"$#,##0")&amp;" al mes a seguros. Vale la pena revisar que las sumas aseguradas sigan al nivel de lo que hoy vale tu patrimonio.")</f>
        <v/>
      </c>
      <c r="D15" s="9" t="n"/>
      <c r="E15" s="9" t="n"/>
      <c r="F15" s="9" t="n"/>
      <c r="G15" s="9" t="n"/>
      <c r="H15" s="9" t="n"/>
      <c r="I15" s="9" t="n"/>
      <c r="J15" s="9" t="n"/>
      <c r="K15" s="47">
        <f>HYPERLINK("https://wa.me/528123219676?text=Hola%20Fer%2C%20vengo%20del%20Mapa%20de%20tu%20Dinero.%20Quiero%20revisar%20c%C3%B3mo%20est%C3%A1%20protegida%20mi%20familia.","Hablemos ›")</f>
        <v/>
      </c>
      <c r="Z15">
        <f>IFERROR(INDEX(Presupuesto!$F$13:$AK$13,MATCH($Z$5,Presupuesto!$F$7:$AK$7,0)),0)</f>
        <v/>
      </c>
    </row>
    <row r="16" ht="34" customHeight="1">
      <c r="B16" s="48" t="inlineStr">
        <is>
          <t>Tarjetas</t>
        </is>
      </c>
      <c r="C16" s="49">
        <f>IF($Z$19=0,"Captura tus gastos con su forma de pago y te digo cuánto de tu mes depende de la tarjeta de crédito.",IF($Z$23&gt;0.4,TEXT($Z$23,"0%")&amp;" de tus gastos del mes fueron con tarjeta de crédito. Úsala a tu favor (puntos, meses sin intereses), nunca para financiar el día a día.","Solo "&amp;TEXT($Z$23,"0%")&amp;" de tus gastos fue con crédito. Buen control: sigue así."))</f>
        <v/>
      </c>
      <c r="D16" s="50" t="n"/>
      <c r="E16" s="50" t="n"/>
      <c r="F16" s="50" t="n"/>
      <c r="G16" s="50" t="n"/>
      <c r="H16" s="50" t="n"/>
      <c r="I16" s="50" t="n"/>
      <c r="J16" s="50" t="n"/>
      <c r="K16" s="51">
        <f>HYPERLINK("https://wa.me/528123219676?text=Hola%20Fer%2C%20vengo%20del%20Mapa%20de%20tu%20Dinero.%20Quiero%20ordenar%20mis%20tarjetas%20y%20cr%C3%A9ditos.","Hablemos ›")</f>
        <v/>
      </c>
      <c r="Z16">
        <f>N('Mi Futuro'!$E$8)</f>
        <v/>
      </c>
    </row>
    <row r="17" ht="34" customHeight="1">
      <c r="B17" s="45" t="inlineStr">
        <is>
          <t>Colchón</t>
        </is>
      </c>
      <c r="C17" s="46">
        <f>IF($Z$13=0,"Define tus gastos fijos en Presupuesto y anota tu fondo de emergencia en Mi Futuro: te digo cuántos meses aguantarías.",IF($Z$24&lt;3,"Tu fondo de emergencia cubre "&amp;TEXT($Z$24,"0.0")&amp;" meses de gastos fijos. Lo recomendable es de 3 a 6 meses.","Tu fondo cubre "&amp;TEXT($Z$24,"0.0")&amp;" meses de gastos fijos. Buen colchón; lo que exceda de 6 meses puede empezar a trabajar para ti."))</f>
        <v/>
      </c>
      <c r="D17" s="9" t="n"/>
      <c r="E17" s="9" t="n"/>
      <c r="F17" s="9" t="n"/>
      <c r="G17" s="9" t="n"/>
      <c r="H17" s="9" t="n"/>
      <c r="I17" s="9" t="n"/>
      <c r="J17" s="9" t="n"/>
      <c r="K17" s="47">
        <f>HYPERLINK("https://wa.me/528123219676?text=Hola%20Fer%2C%20vengo%20del%20Mapa%20de%20tu%20Dinero.%20Quiero%20armar%20bien%20mi%20fondo%20de%20emergencia.","Hablemos ›")</f>
        <v/>
      </c>
      <c r="Z17" s="29">
        <f>EDATE(Config!$C$7,IF($Z$6&gt;12,12,0))</f>
        <v/>
      </c>
    </row>
    <row r="18" ht="34" customHeight="1">
      <c r="B18" s="48" t="inlineStr">
        <is>
          <t>Educación</t>
        </is>
      </c>
      <c r="C18" s="49">
        <f>IF($Z$15&gt;0,"Pagas colegiaturas: ¿la universidad ya está asegurada? Una carrera completa en el Tec hoy ronda $1.8 M, y sube cada año.","¿Planeas estudios, tuyos o de tus hijos? Mientras más temprano se construye, menos pesa cada mes.")</f>
        <v/>
      </c>
      <c r="D18" s="50" t="n"/>
      <c r="E18" s="50" t="n"/>
      <c r="F18" s="50" t="n"/>
      <c r="G18" s="50" t="n"/>
      <c r="H18" s="50" t="n"/>
      <c r="I18" s="50" t="n"/>
      <c r="J18" s="50" t="n"/>
      <c r="K18" s="51">
        <f>HYPERLINK("https://wa.me/528123219676?text=Hola%20Fer%2C%20vengo%20del%20Mapa%20de%20tu%20Dinero.%20Quiero%20asegurar%20la%20educaci%C3%B3n%20de%20mis%20hijos.","Hablemos ›")</f>
        <v/>
      </c>
      <c r="Z18">
        <f>IFERROR(INDEX(Presupuesto!$F$35:$AK$35,MATCH($Z$5,Presupuesto!$F$7:$AK$7,0))+INDEX(Presupuesto!$F$36:$AK$36,MATCH($Z$5,Presupuesto!$F$7:$AK$7,0)),0)</f>
        <v/>
      </c>
    </row>
    <row r="19">
      <c r="Z19">
        <f>$Z$8+$Z$9+$Z$10</f>
        <v/>
      </c>
    </row>
    <row r="20">
      <c r="B20" s="43" t="inlineStr">
        <is>
          <t>¿En qué se va tu dinero?</t>
        </is>
      </c>
      <c r="F20" s="43" t="inlineStr">
        <is>
          <t>Tu año de un vistazo</t>
        </is>
      </c>
      <c r="Z20">
        <f>$Z$7-$Z$19</f>
        <v/>
      </c>
    </row>
    <row r="21">
      <c r="Z21">
        <f>IF($Z$7&gt;0,$Z$10/$Z$7,0)</f>
        <v/>
      </c>
    </row>
    <row r="22">
      <c r="Z22">
        <f>IF($Z$11&gt;0,$Z$19/$Z$11,0)</f>
        <v/>
      </c>
    </row>
    <row r="23">
      <c r="Z23">
        <f>IF($Z$19&gt;0,$Z$12/$Z$19,0)</f>
        <v/>
      </c>
    </row>
    <row r="24">
      <c r="Z24">
        <f>IF($Z$13&gt;0,$Z$16/$Z$13,0)</f>
        <v/>
      </c>
    </row>
    <row r="36">
      <c r="B36" s="52" t="inlineStr">
        <is>
          <t>Tipo</t>
        </is>
      </c>
      <c r="C36" s="52" t="inlineStr">
        <is>
          <t>Este mes</t>
        </is>
      </c>
    </row>
    <row r="37">
      <c r="B37" s="53" t="inlineStr">
        <is>
          <t>Fijos</t>
        </is>
      </c>
      <c r="C37" s="54">
        <f>$Z$8</f>
        <v/>
      </c>
    </row>
    <row r="38">
      <c r="B38" s="53" t="inlineStr">
        <is>
          <t>Variables</t>
        </is>
      </c>
      <c r="C38" s="54">
        <f>$Z$9</f>
        <v/>
      </c>
    </row>
    <row r="39">
      <c r="B39" s="53" t="inlineStr">
        <is>
          <t>Ahorro</t>
        </is>
      </c>
      <c r="C39" s="54">
        <f>$Z$10</f>
        <v/>
      </c>
    </row>
    <row r="41">
      <c r="B41" s="43" t="inlineStr">
        <is>
          <t>Presupuesto vs. real, por categoría</t>
        </is>
      </c>
    </row>
    <row r="42">
      <c r="B42" s="35" t="inlineStr">
        <is>
          <t>Categoría</t>
        </is>
      </c>
      <c r="C42" s="35" t="inlineStr">
        <is>
          <t>Tipo</t>
        </is>
      </c>
      <c r="D42" s="35" t="inlineStr">
        <is>
          <t>Presupuesto</t>
        </is>
      </c>
      <c r="E42" s="35" t="inlineStr">
        <is>
          <t>Gastado</t>
        </is>
      </c>
      <c r="F42" s="35" t="inlineStr">
        <is>
          <t>Diferencia</t>
        </is>
      </c>
      <c r="G42" s="35" t="inlineStr">
        <is>
          <t>% usado</t>
        </is>
      </c>
      <c r="H42" s="35" t="inlineStr"/>
      <c r="I42" s="35" t="inlineStr">
        <is>
          <t>Semáforo</t>
        </is>
      </c>
    </row>
    <row r="43">
      <c r="B43" s="53">
        <f>IF(Presupuesto!$B9="","",Presupuesto!$B9)</f>
        <v/>
      </c>
      <c r="C43" s="55">
        <f>IF(B43="","",Presupuesto!$C9)</f>
        <v/>
      </c>
      <c r="D43" s="56">
        <f>IF(B43="","",IFERROR(INDEX(Presupuesto!$F$9:$AK$9,MATCH($Z$5,Presupuesto!$F$7:$AK$7,0)),0))</f>
        <v/>
      </c>
      <c r="E43" s="56">
        <f>IF(B43="","",SUMIFS(Gastos!$F$7:$F$1506,Gastos!$D$7:$D$1506,B43,Gastos!$K$7:$K$1506,$Z$5))</f>
        <v/>
      </c>
      <c r="F43" s="56">
        <f>IF(B43="","",D43-E43)</f>
        <v/>
      </c>
      <c r="G43" s="57">
        <f>IF(B43="","",IF(N(D43)=0,IF(N(E43)&gt;0,1.5,0),E43/D43))</f>
        <v/>
      </c>
      <c r="H43" s="58">
        <f>IF(B43="","",REPT("█",MIN(12,ROUND(G43*10,0))))</f>
        <v/>
      </c>
      <c r="I43" s="59">
        <f>IF(B43="","",IF(AND(N(D43)=0,N(E43)=0,C43&lt;&gt;"Ahorro"),"",IF(C43="Ahorro",IF(G43&gt;=1,"● Cumplido","● Pendiente"),IF(AND(N(D43)=0,N(E43)&gt;0),"● Sin presupuesto",IF(G43&gt;1.001,"● Excedido",IF(AND(C43&lt;&gt;"Fijo",G43&gt;=0.85),"● Cuidado","● En orden"))))))</f>
        <v/>
      </c>
    </row>
    <row r="44">
      <c r="B44" s="53">
        <f>IF(Presupuesto!$B10="","",Presupuesto!$B10)</f>
        <v/>
      </c>
      <c r="C44" s="55">
        <f>IF(B44="","",Presupuesto!$C10)</f>
        <v/>
      </c>
      <c r="D44" s="56">
        <f>IF(B44="","",IFERROR(INDEX(Presupuesto!$F$10:$AK$10,MATCH($Z$5,Presupuesto!$F$7:$AK$7,0)),0))</f>
        <v/>
      </c>
      <c r="E44" s="56">
        <f>IF(B44="","",SUMIFS(Gastos!$F$7:$F$1506,Gastos!$D$7:$D$1506,B44,Gastos!$K$7:$K$1506,$Z$5))</f>
        <v/>
      </c>
      <c r="F44" s="56">
        <f>IF(B44="","",D44-E44)</f>
        <v/>
      </c>
      <c r="G44" s="57">
        <f>IF(B44="","",IF(N(D44)=0,IF(N(E44)&gt;0,1.5,0),E44/D44))</f>
        <v/>
      </c>
      <c r="H44" s="58">
        <f>IF(B44="","",REPT("█",MIN(12,ROUND(G44*10,0))))</f>
        <v/>
      </c>
      <c r="I44" s="59">
        <f>IF(B44="","",IF(AND(N(D44)=0,N(E44)=0,C44&lt;&gt;"Ahorro"),"",IF(C44="Ahorro",IF(G44&gt;=1,"● Cumplido","● Pendiente"),IF(AND(N(D44)=0,N(E44)&gt;0),"● Sin presupuesto",IF(G44&gt;1.001,"● Excedido",IF(AND(C44&lt;&gt;"Fijo",G44&gt;=0.85),"● Cuidado","● En orden"))))))</f>
        <v/>
      </c>
    </row>
    <row r="45">
      <c r="B45" s="53">
        <f>IF(Presupuesto!$B11="","",Presupuesto!$B11)</f>
        <v/>
      </c>
      <c r="C45" s="55">
        <f>IF(B45="","",Presupuesto!$C11)</f>
        <v/>
      </c>
      <c r="D45" s="56">
        <f>IF(B45="","",IFERROR(INDEX(Presupuesto!$F$11:$AK$11,MATCH($Z$5,Presupuesto!$F$7:$AK$7,0)),0))</f>
        <v/>
      </c>
      <c r="E45" s="56">
        <f>IF(B45="","",SUMIFS(Gastos!$F$7:$F$1506,Gastos!$D$7:$D$1506,B45,Gastos!$K$7:$K$1506,$Z$5))</f>
        <v/>
      </c>
      <c r="F45" s="56">
        <f>IF(B45="","",D45-E45)</f>
        <v/>
      </c>
      <c r="G45" s="57">
        <f>IF(B45="","",IF(N(D45)=0,IF(N(E45)&gt;0,1.5,0),E45/D45))</f>
        <v/>
      </c>
      <c r="H45" s="58">
        <f>IF(B45="","",REPT("█",MIN(12,ROUND(G45*10,0))))</f>
        <v/>
      </c>
      <c r="I45" s="59">
        <f>IF(B45="","",IF(AND(N(D45)=0,N(E45)=0,C45&lt;&gt;"Ahorro"),"",IF(C45="Ahorro",IF(G45&gt;=1,"● Cumplido","● Pendiente"),IF(AND(N(D45)=0,N(E45)&gt;0),"● Sin presupuesto",IF(G45&gt;1.001,"● Excedido",IF(AND(C45&lt;&gt;"Fijo",G45&gt;=0.85),"● Cuidado","● En orden"))))))</f>
        <v/>
      </c>
    </row>
    <row r="46">
      <c r="B46" s="53">
        <f>IF(Presupuesto!$B12="","",Presupuesto!$B12)</f>
        <v/>
      </c>
      <c r="C46" s="55">
        <f>IF(B46="","",Presupuesto!$C12)</f>
        <v/>
      </c>
      <c r="D46" s="56">
        <f>IF(B46="","",IFERROR(INDEX(Presupuesto!$F$12:$AK$12,MATCH($Z$5,Presupuesto!$F$7:$AK$7,0)),0))</f>
        <v/>
      </c>
      <c r="E46" s="56">
        <f>IF(B46="","",SUMIFS(Gastos!$F$7:$F$1506,Gastos!$D$7:$D$1506,B46,Gastos!$K$7:$K$1506,$Z$5))</f>
        <v/>
      </c>
      <c r="F46" s="56">
        <f>IF(B46="","",D46-E46)</f>
        <v/>
      </c>
      <c r="G46" s="57">
        <f>IF(B46="","",IF(N(D46)=0,IF(N(E46)&gt;0,1.5,0),E46/D46))</f>
        <v/>
      </c>
      <c r="H46" s="58">
        <f>IF(B46="","",REPT("█",MIN(12,ROUND(G46*10,0))))</f>
        <v/>
      </c>
      <c r="I46" s="59">
        <f>IF(B46="","",IF(AND(N(D46)=0,N(E46)=0,C46&lt;&gt;"Ahorro"),"",IF(C46="Ahorro",IF(G46&gt;=1,"● Cumplido","● Pendiente"),IF(AND(N(D46)=0,N(E46)&gt;0),"● Sin presupuesto",IF(G46&gt;1.001,"● Excedido",IF(AND(C46&lt;&gt;"Fijo",G46&gt;=0.85),"● Cuidado","● En orden"))))))</f>
        <v/>
      </c>
    </row>
    <row r="47">
      <c r="B47" s="53">
        <f>IF(Presupuesto!$B13="","",Presupuesto!$B13)</f>
        <v/>
      </c>
      <c r="C47" s="55">
        <f>IF(B47="","",Presupuesto!$C13)</f>
        <v/>
      </c>
      <c r="D47" s="56">
        <f>IF(B47="","",IFERROR(INDEX(Presupuesto!$F$13:$AK$13,MATCH($Z$5,Presupuesto!$F$7:$AK$7,0)),0))</f>
        <v/>
      </c>
      <c r="E47" s="56">
        <f>IF(B47="","",SUMIFS(Gastos!$F$7:$F$1506,Gastos!$D$7:$D$1506,B47,Gastos!$K$7:$K$1506,$Z$5))</f>
        <v/>
      </c>
      <c r="F47" s="56">
        <f>IF(B47="","",D47-E47)</f>
        <v/>
      </c>
      <c r="G47" s="57">
        <f>IF(B47="","",IF(N(D47)=0,IF(N(E47)&gt;0,1.5,0),E47/D47))</f>
        <v/>
      </c>
      <c r="H47" s="58">
        <f>IF(B47="","",REPT("█",MIN(12,ROUND(G47*10,0))))</f>
        <v/>
      </c>
      <c r="I47" s="59">
        <f>IF(B47="","",IF(AND(N(D47)=0,N(E47)=0,C47&lt;&gt;"Ahorro"),"",IF(C47="Ahorro",IF(G47&gt;=1,"● Cumplido","● Pendiente"),IF(AND(N(D47)=0,N(E47)&gt;0),"● Sin presupuesto",IF(G47&gt;1.001,"● Excedido",IF(AND(C47&lt;&gt;"Fijo",G47&gt;=0.85),"● Cuidado","● En orden"))))))</f>
        <v/>
      </c>
    </row>
    <row r="48">
      <c r="B48" s="53">
        <f>IF(Presupuesto!$B14="","",Presupuesto!$B14)</f>
        <v/>
      </c>
      <c r="C48" s="55">
        <f>IF(B48="","",Presupuesto!$C14)</f>
        <v/>
      </c>
      <c r="D48" s="56">
        <f>IF(B48="","",IFERROR(INDEX(Presupuesto!$F$14:$AK$14,MATCH($Z$5,Presupuesto!$F$7:$AK$7,0)),0))</f>
        <v/>
      </c>
      <c r="E48" s="56">
        <f>IF(B48="","",SUMIFS(Gastos!$F$7:$F$1506,Gastos!$D$7:$D$1506,B48,Gastos!$K$7:$K$1506,$Z$5))</f>
        <v/>
      </c>
      <c r="F48" s="56">
        <f>IF(B48="","",D48-E48)</f>
        <v/>
      </c>
      <c r="G48" s="57">
        <f>IF(B48="","",IF(N(D48)=0,IF(N(E48)&gt;0,1.5,0),E48/D48))</f>
        <v/>
      </c>
      <c r="H48" s="58">
        <f>IF(B48="","",REPT("█",MIN(12,ROUND(G48*10,0))))</f>
        <v/>
      </c>
      <c r="I48" s="59">
        <f>IF(B48="","",IF(AND(N(D48)=0,N(E48)=0,C48&lt;&gt;"Ahorro"),"",IF(C48="Ahorro",IF(G48&gt;=1,"● Cumplido","● Pendiente"),IF(AND(N(D48)=0,N(E48)&gt;0),"● Sin presupuesto",IF(G48&gt;1.001,"● Excedido",IF(AND(C48&lt;&gt;"Fijo",G48&gt;=0.85),"● Cuidado","● En orden"))))))</f>
        <v/>
      </c>
    </row>
    <row r="49">
      <c r="B49" s="53">
        <f>IF(Presupuesto!$B15="","",Presupuesto!$B15)</f>
        <v/>
      </c>
      <c r="C49" s="55">
        <f>IF(B49="","",Presupuesto!$C15)</f>
        <v/>
      </c>
      <c r="D49" s="56">
        <f>IF(B49="","",IFERROR(INDEX(Presupuesto!$F$15:$AK$15,MATCH($Z$5,Presupuesto!$F$7:$AK$7,0)),0))</f>
        <v/>
      </c>
      <c r="E49" s="56">
        <f>IF(B49="","",SUMIFS(Gastos!$F$7:$F$1506,Gastos!$D$7:$D$1506,B49,Gastos!$K$7:$K$1506,$Z$5))</f>
        <v/>
      </c>
      <c r="F49" s="56">
        <f>IF(B49="","",D49-E49)</f>
        <v/>
      </c>
      <c r="G49" s="57">
        <f>IF(B49="","",IF(N(D49)=0,IF(N(E49)&gt;0,1.5,0),E49/D49))</f>
        <v/>
      </c>
      <c r="H49" s="58">
        <f>IF(B49="","",REPT("█",MIN(12,ROUND(G49*10,0))))</f>
        <v/>
      </c>
      <c r="I49" s="59">
        <f>IF(B49="","",IF(AND(N(D49)=0,N(E49)=0,C49&lt;&gt;"Ahorro"),"",IF(C49="Ahorro",IF(G49&gt;=1,"● Cumplido","● Pendiente"),IF(AND(N(D49)=0,N(E49)&gt;0),"● Sin presupuesto",IF(G49&gt;1.001,"● Excedido",IF(AND(C49&lt;&gt;"Fijo",G49&gt;=0.85),"● Cuidado","● En orden"))))))</f>
        <v/>
      </c>
    </row>
    <row r="50">
      <c r="B50" s="53">
        <f>IF(Presupuesto!$B16="","",Presupuesto!$B16)</f>
        <v/>
      </c>
      <c r="C50" s="55">
        <f>IF(B50="","",Presupuesto!$C16)</f>
        <v/>
      </c>
      <c r="D50" s="56">
        <f>IF(B50="","",IFERROR(INDEX(Presupuesto!$F$16:$AK$16,MATCH($Z$5,Presupuesto!$F$7:$AK$7,0)),0))</f>
        <v/>
      </c>
      <c r="E50" s="56">
        <f>IF(B50="","",SUMIFS(Gastos!$F$7:$F$1506,Gastos!$D$7:$D$1506,B50,Gastos!$K$7:$K$1506,$Z$5))</f>
        <v/>
      </c>
      <c r="F50" s="56">
        <f>IF(B50="","",D50-E50)</f>
        <v/>
      </c>
      <c r="G50" s="57">
        <f>IF(B50="","",IF(N(D50)=0,IF(N(E50)&gt;0,1.5,0),E50/D50))</f>
        <v/>
      </c>
      <c r="H50" s="58">
        <f>IF(B50="","",REPT("█",MIN(12,ROUND(G50*10,0))))</f>
        <v/>
      </c>
      <c r="I50" s="59">
        <f>IF(B50="","",IF(AND(N(D50)=0,N(E50)=0,C50&lt;&gt;"Ahorro"),"",IF(C50="Ahorro",IF(G50&gt;=1,"● Cumplido","● Pendiente"),IF(AND(N(D50)=0,N(E50)&gt;0),"● Sin presupuesto",IF(G50&gt;1.001,"● Excedido",IF(AND(C50&lt;&gt;"Fijo",G50&gt;=0.85),"● Cuidado","● En orden"))))))</f>
        <v/>
      </c>
    </row>
    <row r="51">
      <c r="B51" s="53">
        <f>IF(Presupuesto!$B17="","",Presupuesto!$B17)</f>
        <v/>
      </c>
      <c r="C51" s="55">
        <f>IF(B51="","",Presupuesto!$C17)</f>
        <v/>
      </c>
      <c r="D51" s="56">
        <f>IF(B51="","",IFERROR(INDEX(Presupuesto!$F$17:$AK$17,MATCH($Z$5,Presupuesto!$F$7:$AK$7,0)),0))</f>
        <v/>
      </c>
      <c r="E51" s="56">
        <f>IF(B51="","",SUMIFS(Gastos!$F$7:$F$1506,Gastos!$D$7:$D$1506,B51,Gastos!$K$7:$K$1506,$Z$5))</f>
        <v/>
      </c>
      <c r="F51" s="56">
        <f>IF(B51="","",D51-E51)</f>
        <v/>
      </c>
      <c r="G51" s="57">
        <f>IF(B51="","",IF(N(D51)=0,IF(N(E51)&gt;0,1.5,0),E51/D51))</f>
        <v/>
      </c>
      <c r="H51" s="58">
        <f>IF(B51="","",REPT("█",MIN(12,ROUND(G51*10,0))))</f>
        <v/>
      </c>
      <c r="I51" s="59">
        <f>IF(B51="","",IF(AND(N(D51)=0,N(E51)=0,C51&lt;&gt;"Ahorro"),"",IF(C51="Ahorro",IF(G51&gt;=1,"● Cumplido","● Pendiente"),IF(AND(N(D51)=0,N(E51)&gt;0),"● Sin presupuesto",IF(G51&gt;1.001,"● Excedido",IF(AND(C51&lt;&gt;"Fijo",G51&gt;=0.85),"● Cuidado","● En orden"))))))</f>
        <v/>
      </c>
    </row>
    <row r="52">
      <c r="B52" s="53">
        <f>IF(Presupuesto!$B18="","",Presupuesto!$B18)</f>
        <v/>
      </c>
      <c r="C52" s="55">
        <f>IF(B52="","",Presupuesto!$C18)</f>
        <v/>
      </c>
      <c r="D52" s="56">
        <f>IF(B52="","",IFERROR(INDEX(Presupuesto!$F$18:$AK$18,MATCH($Z$5,Presupuesto!$F$7:$AK$7,0)),0))</f>
        <v/>
      </c>
      <c r="E52" s="56">
        <f>IF(B52="","",SUMIFS(Gastos!$F$7:$F$1506,Gastos!$D$7:$D$1506,B52,Gastos!$K$7:$K$1506,$Z$5))</f>
        <v/>
      </c>
      <c r="F52" s="56">
        <f>IF(B52="","",D52-E52)</f>
        <v/>
      </c>
      <c r="G52" s="57">
        <f>IF(B52="","",IF(N(D52)=0,IF(N(E52)&gt;0,1.5,0),E52/D52))</f>
        <v/>
      </c>
      <c r="H52" s="58">
        <f>IF(B52="","",REPT("█",MIN(12,ROUND(G52*10,0))))</f>
        <v/>
      </c>
      <c r="I52" s="59">
        <f>IF(B52="","",IF(AND(N(D52)=0,N(E52)=0,C52&lt;&gt;"Ahorro"),"",IF(C52="Ahorro",IF(G52&gt;=1,"● Cumplido","● Pendiente"),IF(AND(N(D52)=0,N(E52)&gt;0),"● Sin presupuesto",IF(G52&gt;1.001,"● Excedido",IF(AND(C52&lt;&gt;"Fijo",G52&gt;=0.85),"● Cuidado","● En orden"))))))</f>
        <v/>
      </c>
    </row>
    <row r="53">
      <c r="B53" s="53">
        <f>IF(Presupuesto!$B19="","",Presupuesto!$B19)</f>
        <v/>
      </c>
      <c r="C53" s="55">
        <f>IF(B53="","",Presupuesto!$C19)</f>
        <v/>
      </c>
      <c r="D53" s="56">
        <f>IF(B53="","",IFERROR(INDEX(Presupuesto!$F$19:$AK$19,MATCH($Z$5,Presupuesto!$F$7:$AK$7,0)),0))</f>
        <v/>
      </c>
      <c r="E53" s="56">
        <f>IF(B53="","",SUMIFS(Gastos!$F$7:$F$1506,Gastos!$D$7:$D$1506,B53,Gastos!$K$7:$K$1506,$Z$5))</f>
        <v/>
      </c>
      <c r="F53" s="56">
        <f>IF(B53="","",D53-E53)</f>
        <v/>
      </c>
      <c r="G53" s="57">
        <f>IF(B53="","",IF(N(D53)=0,IF(N(E53)&gt;0,1.5,0),E53/D53))</f>
        <v/>
      </c>
      <c r="H53" s="58">
        <f>IF(B53="","",REPT("█",MIN(12,ROUND(G53*10,0))))</f>
        <v/>
      </c>
      <c r="I53" s="59">
        <f>IF(B53="","",IF(AND(N(D53)=0,N(E53)=0,C53&lt;&gt;"Ahorro"),"",IF(C53="Ahorro",IF(G53&gt;=1,"● Cumplido","● Pendiente"),IF(AND(N(D53)=0,N(E53)&gt;0),"● Sin presupuesto",IF(G53&gt;1.001,"● Excedido",IF(AND(C53&lt;&gt;"Fijo",G53&gt;=0.85),"● Cuidado","● En orden"))))))</f>
        <v/>
      </c>
    </row>
    <row r="54">
      <c r="B54" s="53">
        <f>IF(Presupuesto!$B20="","",Presupuesto!$B20)</f>
        <v/>
      </c>
      <c r="C54" s="55">
        <f>IF(B54="","",Presupuesto!$C20)</f>
        <v/>
      </c>
      <c r="D54" s="56">
        <f>IF(B54="","",IFERROR(INDEX(Presupuesto!$F$20:$AK$20,MATCH($Z$5,Presupuesto!$F$7:$AK$7,0)),0))</f>
        <v/>
      </c>
      <c r="E54" s="56">
        <f>IF(B54="","",SUMIFS(Gastos!$F$7:$F$1506,Gastos!$D$7:$D$1506,B54,Gastos!$K$7:$K$1506,$Z$5))</f>
        <v/>
      </c>
      <c r="F54" s="56">
        <f>IF(B54="","",D54-E54)</f>
        <v/>
      </c>
      <c r="G54" s="57">
        <f>IF(B54="","",IF(N(D54)=0,IF(N(E54)&gt;0,1.5,0),E54/D54))</f>
        <v/>
      </c>
      <c r="H54" s="58">
        <f>IF(B54="","",REPT("█",MIN(12,ROUND(G54*10,0))))</f>
        <v/>
      </c>
      <c r="I54" s="59">
        <f>IF(B54="","",IF(AND(N(D54)=0,N(E54)=0,C54&lt;&gt;"Ahorro"),"",IF(C54="Ahorro",IF(G54&gt;=1,"● Cumplido","● Pendiente"),IF(AND(N(D54)=0,N(E54)&gt;0),"● Sin presupuesto",IF(G54&gt;1.001,"● Excedido",IF(AND(C54&lt;&gt;"Fijo",G54&gt;=0.85),"● Cuidado","● En orden"))))))</f>
        <v/>
      </c>
    </row>
    <row r="55">
      <c r="B55" s="53">
        <f>IF(Presupuesto!$B21="","",Presupuesto!$B21)</f>
        <v/>
      </c>
      <c r="C55" s="55">
        <f>IF(B55="","",Presupuesto!$C21)</f>
        <v/>
      </c>
      <c r="D55" s="56">
        <f>IF(B55="","",IFERROR(INDEX(Presupuesto!$F$21:$AK$21,MATCH($Z$5,Presupuesto!$F$7:$AK$7,0)),0))</f>
        <v/>
      </c>
      <c r="E55" s="56">
        <f>IF(B55="","",SUMIFS(Gastos!$F$7:$F$1506,Gastos!$D$7:$D$1506,B55,Gastos!$K$7:$K$1506,$Z$5))</f>
        <v/>
      </c>
      <c r="F55" s="56">
        <f>IF(B55="","",D55-E55)</f>
        <v/>
      </c>
      <c r="G55" s="57">
        <f>IF(B55="","",IF(N(D55)=0,IF(N(E55)&gt;0,1.5,0),E55/D55))</f>
        <v/>
      </c>
      <c r="H55" s="58">
        <f>IF(B55="","",REPT("█",MIN(12,ROUND(G55*10,0))))</f>
        <v/>
      </c>
      <c r="I55" s="59">
        <f>IF(B55="","",IF(AND(N(D55)=0,N(E55)=0,C55&lt;&gt;"Ahorro"),"",IF(C55="Ahorro",IF(G55&gt;=1,"● Cumplido","● Pendiente"),IF(AND(N(D55)=0,N(E55)&gt;0),"● Sin presupuesto",IF(G55&gt;1.001,"● Excedido",IF(AND(C55&lt;&gt;"Fijo",G55&gt;=0.85),"● Cuidado","● En orden"))))))</f>
        <v/>
      </c>
    </row>
    <row r="56">
      <c r="B56" s="53">
        <f>IF(Presupuesto!$B22="","",Presupuesto!$B22)</f>
        <v/>
      </c>
      <c r="C56" s="55">
        <f>IF(B56="","",Presupuesto!$C22)</f>
        <v/>
      </c>
      <c r="D56" s="56">
        <f>IF(B56="","",IFERROR(INDEX(Presupuesto!$F$22:$AK$22,MATCH($Z$5,Presupuesto!$F$7:$AK$7,0)),0))</f>
        <v/>
      </c>
      <c r="E56" s="56">
        <f>IF(B56="","",SUMIFS(Gastos!$F$7:$F$1506,Gastos!$D$7:$D$1506,B56,Gastos!$K$7:$K$1506,$Z$5))</f>
        <v/>
      </c>
      <c r="F56" s="56">
        <f>IF(B56="","",D56-E56)</f>
        <v/>
      </c>
      <c r="G56" s="57">
        <f>IF(B56="","",IF(N(D56)=0,IF(N(E56)&gt;0,1.5,0),E56/D56))</f>
        <v/>
      </c>
      <c r="H56" s="58">
        <f>IF(B56="","",REPT("█",MIN(12,ROUND(G56*10,0))))</f>
        <v/>
      </c>
      <c r="I56" s="59">
        <f>IF(B56="","",IF(AND(N(D56)=0,N(E56)=0,C56&lt;&gt;"Ahorro"),"",IF(C56="Ahorro",IF(G56&gt;=1,"● Cumplido","● Pendiente"),IF(AND(N(D56)=0,N(E56)&gt;0),"● Sin presupuesto",IF(G56&gt;1.001,"● Excedido",IF(AND(C56&lt;&gt;"Fijo",G56&gt;=0.85),"● Cuidado","● En orden"))))))</f>
        <v/>
      </c>
    </row>
    <row r="57">
      <c r="B57" s="53">
        <f>IF(Presupuesto!$B23="","",Presupuesto!$B23)</f>
        <v/>
      </c>
      <c r="C57" s="55">
        <f>IF(B57="","",Presupuesto!$C23)</f>
        <v/>
      </c>
      <c r="D57" s="56">
        <f>IF(B57="","",IFERROR(INDEX(Presupuesto!$F$23:$AK$23,MATCH($Z$5,Presupuesto!$F$7:$AK$7,0)),0))</f>
        <v/>
      </c>
      <c r="E57" s="56">
        <f>IF(B57="","",SUMIFS(Gastos!$F$7:$F$1506,Gastos!$D$7:$D$1506,B57,Gastos!$K$7:$K$1506,$Z$5))</f>
        <v/>
      </c>
      <c r="F57" s="56">
        <f>IF(B57="","",D57-E57)</f>
        <v/>
      </c>
      <c r="G57" s="57">
        <f>IF(B57="","",IF(N(D57)=0,IF(N(E57)&gt;0,1.5,0),E57/D57))</f>
        <v/>
      </c>
      <c r="H57" s="58">
        <f>IF(B57="","",REPT("█",MIN(12,ROUND(G57*10,0))))</f>
        <v/>
      </c>
      <c r="I57" s="59">
        <f>IF(B57="","",IF(AND(N(D57)=0,N(E57)=0,C57&lt;&gt;"Ahorro"),"",IF(C57="Ahorro",IF(G57&gt;=1,"● Cumplido","● Pendiente"),IF(AND(N(D57)=0,N(E57)&gt;0),"● Sin presupuesto",IF(G57&gt;1.001,"● Excedido",IF(AND(C57&lt;&gt;"Fijo",G57&gt;=0.85),"● Cuidado","● En orden"))))))</f>
        <v/>
      </c>
    </row>
    <row r="58">
      <c r="B58" s="53">
        <f>IF(Presupuesto!$B24="","",Presupuesto!$B24)</f>
        <v/>
      </c>
      <c r="C58" s="55">
        <f>IF(B58="","",Presupuesto!$C24)</f>
        <v/>
      </c>
      <c r="D58" s="56">
        <f>IF(B58="","",IFERROR(INDEX(Presupuesto!$F$24:$AK$24,MATCH($Z$5,Presupuesto!$F$7:$AK$7,0)),0))</f>
        <v/>
      </c>
      <c r="E58" s="56">
        <f>IF(B58="","",SUMIFS(Gastos!$F$7:$F$1506,Gastos!$D$7:$D$1506,B58,Gastos!$K$7:$K$1506,$Z$5))</f>
        <v/>
      </c>
      <c r="F58" s="56">
        <f>IF(B58="","",D58-E58)</f>
        <v/>
      </c>
      <c r="G58" s="57">
        <f>IF(B58="","",IF(N(D58)=0,IF(N(E58)&gt;0,1.5,0),E58/D58))</f>
        <v/>
      </c>
      <c r="H58" s="58">
        <f>IF(B58="","",REPT("█",MIN(12,ROUND(G58*10,0))))</f>
        <v/>
      </c>
      <c r="I58" s="59">
        <f>IF(B58="","",IF(AND(N(D58)=0,N(E58)=0,C58&lt;&gt;"Ahorro"),"",IF(C58="Ahorro",IF(G58&gt;=1,"● Cumplido","● Pendiente"),IF(AND(N(D58)=0,N(E58)&gt;0),"● Sin presupuesto",IF(G58&gt;1.001,"● Excedido",IF(AND(C58&lt;&gt;"Fijo",G58&gt;=0.85),"● Cuidado","● En orden"))))))</f>
        <v/>
      </c>
    </row>
    <row r="59">
      <c r="B59" s="53">
        <f>IF(Presupuesto!$B25="","",Presupuesto!$B25)</f>
        <v/>
      </c>
      <c r="C59" s="55">
        <f>IF(B59="","",Presupuesto!$C25)</f>
        <v/>
      </c>
      <c r="D59" s="56">
        <f>IF(B59="","",IFERROR(INDEX(Presupuesto!$F$25:$AK$25,MATCH($Z$5,Presupuesto!$F$7:$AK$7,0)),0))</f>
        <v/>
      </c>
      <c r="E59" s="56">
        <f>IF(B59="","",SUMIFS(Gastos!$F$7:$F$1506,Gastos!$D$7:$D$1506,B59,Gastos!$K$7:$K$1506,$Z$5))</f>
        <v/>
      </c>
      <c r="F59" s="56">
        <f>IF(B59="","",D59-E59)</f>
        <v/>
      </c>
      <c r="G59" s="57">
        <f>IF(B59="","",IF(N(D59)=0,IF(N(E59)&gt;0,1.5,0),E59/D59))</f>
        <v/>
      </c>
      <c r="H59" s="58">
        <f>IF(B59="","",REPT("█",MIN(12,ROUND(G59*10,0))))</f>
        <v/>
      </c>
      <c r="I59" s="59">
        <f>IF(B59="","",IF(AND(N(D59)=0,N(E59)=0,C59&lt;&gt;"Ahorro"),"",IF(C59="Ahorro",IF(G59&gt;=1,"● Cumplido","● Pendiente"),IF(AND(N(D59)=0,N(E59)&gt;0),"● Sin presupuesto",IF(G59&gt;1.001,"● Excedido",IF(AND(C59&lt;&gt;"Fijo",G59&gt;=0.85),"● Cuidado","● En orden"))))))</f>
        <v/>
      </c>
    </row>
    <row r="60">
      <c r="B60" s="53">
        <f>IF(Presupuesto!$B26="","",Presupuesto!$B26)</f>
        <v/>
      </c>
      <c r="C60" s="55">
        <f>IF(B60="","",Presupuesto!$C26)</f>
        <v/>
      </c>
      <c r="D60" s="56">
        <f>IF(B60="","",IFERROR(INDEX(Presupuesto!$F$26:$AK$26,MATCH($Z$5,Presupuesto!$F$7:$AK$7,0)),0))</f>
        <v/>
      </c>
      <c r="E60" s="56">
        <f>IF(B60="","",SUMIFS(Gastos!$F$7:$F$1506,Gastos!$D$7:$D$1506,B60,Gastos!$K$7:$K$1506,$Z$5))</f>
        <v/>
      </c>
      <c r="F60" s="56">
        <f>IF(B60="","",D60-E60)</f>
        <v/>
      </c>
      <c r="G60" s="57">
        <f>IF(B60="","",IF(N(D60)=0,IF(N(E60)&gt;0,1.5,0),E60/D60))</f>
        <v/>
      </c>
      <c r="H60" s="58">
        <f>IF(B60="","",REPT("█",MIN(12,ROUND(G60*10,0))))</f>
        <v/>
      </c>
      <c r="I60" s="59">
        <f>IF(B60="","",IF(AND(N(D60)=0,N(E60)=0,C60&lt;&gt;"Ahorro"),"",IF(C60="Ahorro",IF(G60&gt;=1,"● Cumplido","● Pendiente"),IF(AND(N(D60)=0,N(E60)&gt;0),"● Sin presupuesto",IF(G60&gt;1.001,"● Excedido",IF(AND(C60&lt;&gt;"Fijo",G60&gt;=0.85),"● Cuidado","● En orden"))))))</f>
        <v/>
      </c>
    </row>
    <row r="61">
      <c r="B61" s="53">
        <f>IF(Presupuesto!$B27="","",Presupuesto!$B27)</f>
        <v/>
      </c>
      <c r="C61" s="55">
        <f>IF(B61="","",Presupuesto!$C27)</f>
        <v/>
      </c>
      <c r="D61" s="56">
        <f>IF(B61="","",IFERROR(INDEX(Presupuesto!$F$27:$AK$27,MATCH($Z$5,Presupuesto!$F$7:$AK$7,0)),0))</f>
        <v/>
      </c>
      <c r="E61" s="56">
        <f>IF(B61="","",SUMIFS(Gastos!$F$7:$F$1506,Gastos!$D$7:$D$1506,B61,Gastos!$K$7:$K$1506,$Z$5))</f>
        <v/>
      </c>
      <c r="F61" s="56">
        <f>IF(B61="","",D61-E61)</f>
        <v/>
      </c>
      <c r="G61" s="57">
        <f>IF(B61="","",IF(N(D61)=0,IF(N(E61)&gt;0,1.5,0),E61/D61))</f>
        <v/>
      </c>
      <c r="H61" s="58">
        <f>IF(B61="","",REPT("█",MIN(12,ROUND(G61*10,0))))</f>
        <v/>
      </c>
      <c r="I61" s="59">
        <f>IF(B61="","",IF(AND(N(D61)=0,N(E61)=0,C61&lt;&gt;"Ahorro"),"",IF(C61="Ahorro",IF(G61&gt;=1,"● Cumplido","● Pendiente"),IF(AND(N(D61)=0,N(E61)&gt;0),"● Sin presupuesto",IF(G61&gt;1.001,"● Excedido",IF(AND(C61&lt;&gt;"Fijo",G61&gt;=0.85),"● Cuidado","● En orden"))))))</f>
        <v/>
      </c>
    </row>
    <row r="62">
      <c r="B62" s="53">
        <f>IF(Presupuesto!$B28="","",Presupuesto!$B28)</f>
        <v/>
      </c>
      <c r="C62" s="55">
        <f>IF(B62="","",Presupuesto!$C28)</f>
        <v/>
      </c>
      <c r="D62" s="56">
        <f>IF(B62="","",IFERROR(INDEX(Presupuesto!$F$28:$AK$28,MATCH($Z$5,Presupuesto!$F$7:$AK$7,0)),0))</f>
        <v/>
      </c>
      <c r="E62" s="56">
        <f>IF(B62="","",SUMIFS(Gastos!$F$7:$F$1506,Gastos!$D$7:$D$1506,B62,Gastos!$K$7:$K$1506,$Z$5))</f>
        <v/>
      </c>
      <c r="F62" s="56">
        <f>IF(B62="","",D62-E62)</f>
        <v/>
      </c>
      <c r="G62" s="57">
        <f>IF(B62="","",IF(N(D62)=0,IF(N(E62)&gt;0,1.5,0),E62/D62))</f>
        <v/>
      </c>
      <c r="H62" s="58">
        <f>IF(B62="","",REPT("█",MIN(12,ROUND(G62*10,0))))</f>
        <v/>
      </c>
      <c r="I62" s="59">
        <f>IF(B62="","",IF(AND(N(D62)=0,N(E62)=0,C62&lt;&gt;"Ahorro"),"",IF(C62="Ahorro",IF(G62&gt;=1,"● Cumplido","● Pendiente"),IF(AND(N(D62)=0,N(E62)&gt;0),"● Sin presupuesto",IF(G62&gt;1.001,"● Excedido",IF(AND(C62&lt;&gt;"Fijo",G62&gt;=0.85),"● Cuidado","● En orden"))))))</f>
        <v/>
      </c>
    </row>
    <row r="63">
      <c r="B63" s="53">
        <f>IF(Presupuesto!$B29="","",Presupuesto!$B29)</f>
        <v/>
      </c>
      <c r="C63" s="55">
        <f>IF(B63="","",Presupuesto!$C29)</f>
        <v/>
      </c>
      <c r="D63" s="56">
        <f>IF(B63="","",IFERROR(INDEX(Presupuesto!$F$29:$AK$29,MATCH($Z$5,Presupuesto!$F$7:$AK$7,0)),0))</f>
        <v/>
      </c>
      <c r="E63" s="56">
        <f>IF(B63="","",SUMIFS(Gastos!$F$7:$F$1506,Gastos!$D$7:$D$1506,B63,Gastos!$K$7:$K$1506,$Z$5))</f>
        <v/>
      </c>
      <c r="F63" s="56">
        <f>IF(B63="","",D63-E63)</f>
        <v/>
      </c>
      <c r="G63" s="57">
        <f>IF(B63="","",IF(N(D63)=0,IF(N(E63)&gt;0,1.5,0),E63/D63))</f>
        <v/>
      </c>
      <c r="H63" s="58">
        <f>IF(B63="","",REPT("█",MIN(12,ROUND(G63*10,0))))</f>
        <v/>
      </c>
      <c r="I63" s="59">
        <f>IF(B63="","",IF(AND(N(D63)=0,N(E63)=0,C63&lt;&gt;"Ahorro"),"",IF(C63="Ahorro",IF(G63&gt;=1,"● Cumplido","● Pendiente"),IF(AND(N(D63)=0,N(E63)&gt;0),"● Sin presupuesto",IF(G63&gt;1.001,"● Excedido",IF(AND(C63&lt;&gt;"Fijo",G63&gt;=0.85),"● Cuidado","● En orden"))))))</f>
        <v/>
      </c>
    </row>
    <row r="64">
      <c r="B64" s="53">
        <f>IF(Presupuesto!$B30="","",Presupuesto!$B30)</f>
        <v/>
      </c>
      <c r="C64" s="55">
        <f>IF(B64="","",Presupuesto!$C30)</f>
        <v/>
      </c>
      <c r="D64" s="56">
        <f>IF(B64="","",IFERROR(INDEX(Presupuesto!$F$30:$AK$30,MATCH($Z$5,Presupuesto!$F$7:$AK$7,0)),0))</f>
        <v/>
      </c>
      <c r="E64" s="56">
        <f>IF(B64="","",SUMIFS(Gastos!$F$7:$F$1506,Gastos!$D$7:$D$1506,B64,Gastos!$K$7:$K$1506,$Z$5))</f>
        <v/>
      </c>
      <c r="F64" s="56">
        <f>IF(B64="","",D64-E64)</f>
        <v/>
      </c>
      <c r="G64" s="57">
        <f>IF(B64="","",IF(N(D64)=0,IF(N(E64)&gt;0,1.5,0),E64/D64))</f>
        <v/>
      </c>
      <c r="H64" s="58">
        <f>IF(B64="","",REPT("█",MIN(12,ROUND(G64*10,0))))</f>
        <v/>
      </c>
      <c r="I64" s="59">
        <f>IF(B64="","",IF(AND(N(D64)=0,N(E64)=0,C64&lt;&gt;"Ahorro"),"",IF(C64="Ahorro",IF(G64&gt;=1,"● Cumplido","● Pendiente"),IF(AND(N(D64)=0,N(E64)&gt;0),"● Sin presupuesto",IF(G64&gt;1.001,"● Excedido",IF(AND(C64&lt;&gt;"Fijo",G64&gt;=0.85),"● Cuidado","● En orden"))))))</f>
        <v/>
      </c>
    </row>
    <row r="65">
      <c r="B65" s="53">
        <f>IF(Presupuesto!$B31="","",Presupuesto!$B31)</f>
        <v/>
      </c>
      <c r="C65" s="55">
        <f>IF(B65="","",Presupuesto!$C31)</f>
        <v/>
      </c>
      <c r="D65" s="56">
        <f>IF(B65="","",IFERROR(INDEX(Presupuesto!$F$31:$AK$31,MATCH($Z$5,Presupuesto!$F$7:$AK$7,0)),0))</f>
        <v/>
      </c>
      <c r="E65" s="56">
        <f>IF(B65="","",SUMIFS(Gastos!$F$7:$F$1506,Gastos!$D$7:$D$1506,B65,Gastos!$K$7:$K$1506,$Z$5))</f>
        <v/>
      </c>
      <c r="F65" s="56">
        <f>IF(B65="","",D65-E65)</f>
        <v/>
      </c>
      <c r="G65" s="57">
        <f>IF(B65="","",IF(N(D65)=0,IF(N(E65)&gt;0,1.5,0),E65/D65))</f>
        <v/>
      </c>
      <c r="H65" s="58">
        <f>IF(B65="","",REPT("█",MIN(12,ROUND(G65*10,0))))</f>
        <v/>
      </c>
      <c r="I65" s="59">
        <f>IF(B65="","",IF(AND(N(D65)=0,N(E65)=0,C65&lt;&gt;"Ahorro"),"",IF(C65="Ahorro",IF(G65&gt;=1,"● Cumplido","● Pendiente"),IF(AND(N(D65)=0,N(E65)&gt;0),"● Sin presupuesto",IF(G65&gt;1.001,"● Excedido",IF(AND(C65&lt;&gt;"Fijo",G65&gt;=0.85),"● Cuidado","● En orden"))))))</f>
        <v/>
      </c>
    </row>
    <row r="66">
      <c r="B66" s="53">
        <f>IF(Presupuesto!$B32="","",Presupuesto!$B32)</f>
        <v/>
      </c>
      <c r="C66" s="55">
        <f>IF(B66="","",Presupuesto!$C32)</f>
        <v/>
      </c>
      <c r="D66" s="56">
        <f>IF(B66="","",IFERROR(INDEX(Presupuesto!$F$32:$AK$32,MATCH($Z$5,Presupuesto!$F$7:$AK$7,0)),0))</f>
        <v/>
      </c>
      <c r="E66" s="56">
        <f>IF(B66="","",SUMIFS(Gastos!$F$7:$F$1506,Gastos!$D$7:$D$1506,B66,Gastos!$K$7:$K$1506,$Z$5))</f>
        <v/>
      </c>
      <c r="F66" s="56">
        <f>IF(B66="","",D66-E66)</f>
        <v/>
      </c>
      <c r="G66" s="57">
        <f>IF(B66="","",IF(N(D66)=0,IF(N(E66)&gt;0,1.5,0),E66/D66))</f>
        <v/>
      </c>
      <c r="H66" s="58">
        <f>IF(B66="","",REPT("█",MIN(12,ROUND(G66*10,0))))</f>
        <v/>
      </c>
      <c r="I66" s="59">
        <f>IF(B66="","",IF(AND(N(D66)=0,N(E66)=0,C66&lt;&gt;"Ahorro"),"",IF(C66="Ahorro",IF(G66&gt;=1,"● Cumplido","● Pendiente"),IF(AND(N(D66)=0,N(E66)&gt;0),"● Sin presupuesto",IF(G66&gt;1.001,"● Excedido",IF(AND(C66&lt;&gt;"Fijo",G66&gt;=0.85),"● Cuidado","● En orden"))))))</f>
        <v/>
      </c>
    </row>
    <row r="67">
      <c r="B67" s="53">
        <f>IF(Presupuesto!$B33="","",Presupuesto!$B33)</f>
        <v/>
      </c>
      <c r="C67" s="55">
        <f>IF(B67="","",Presupuesto!$C33)</f>
        <v/>
      </c>
      <c r="D67" s="56">
        <f>IF(B67="","",IFERROR(INDEX(Presupuesto!$F$33:$AK$33,MATCH($Z$5,Presupuesto!$F$7:$AK$7,0)),0))</f>
        <v/>
      </c>
      <c r="E67" s="56">
        <f>IF(B67="","",SUMIFS(Gastos!$F$7:$F$1506,Gastos!$D$7:$D$1506,B67,Gastos!$K$7:$K$1506,$Z$5))</f>
        <v/>
      </c>
      <c r="F67" s="56">
        <f>IF(B67="","",D67-E67)</f>
        <v/>
      </c>
      <c r="G67" s="57">
        <f>IF(B67="","",IF(N(D67)=0,IF(N(E67)&gt;0,1.5,0),E67/D67))</f>
        <v/>
      </c>
      <c r="H67" s="58">
        <f>IF(B67="","",REPT("█",MIN(12,ROUND(G67*10,0))))</f>
        <v/>
      </c>
      <c r="I67" s="59">
        <f>IF(B67="","",IF(AND(N(D67)=0,N(E67)=0,C67&lt;&gt;"Ahorro"),"",IF(C67="Ahorro",IF(G67&gt;=1,"● Cumplido","● Pendiente"),IF(AND(N(D67)=0,N(E67)&gt;0),"● Sin presupuesto",IF(G67&gt;1.001,"● Excedido",IF(AND(C67&lt;&gt;"Fijo",G67&gt;=0.85),"● Cuidado","● En orden"))))))</f>
        <v/>
      </c>
    </row>
    <row r="68">
      <c r="B68" s="60" t="inlineStr">
        <is>
          <t>TOTAL</t>
        </is>
      </c>
      <c r="C68" s="60" t="n"/>
      <c r="D68" s="60">
        <f>SUM(D43:D67)</f>
        <v/>
      </c>
      <c r="E68" s="60">
        <f>SUM(E43:E67)</f>
        <v/>
      </c>
      <c r="F68" s="60">
        <f>D68-E68</f>
        <v/>
      </c>
      <c r="G68" s="61">
        <f>IF(D68=0,0,E68/D68)</f>
        <v/>
      </c>
      <c r="H68" s="60" t="n"/>
      <c r="I68" s="60" t="n"/>
    </row>
    <row r="72">
      <c r="B72" s="43" t="inlineStr">
        <is>
          <t>Detalle del año</t>
        </is>
      </c>
    </row>
    <row r="73">
      <c r="B73" s="35" t="inlineStr">
        <is>
          <t>Mes</t>
        </is>
      </c>
      <c r="C73" s="35" t="inlineStr">
        <is>
          <t>Ingresos</t>
        </is>
      </c>
      <c r="D73" s="35" t="inlineStr">
        <is>
          <t>Gastos</t>
        </is>
      </c>
      <c r="E73" s="35" t="inlineStr">
        <is>
          <t>Ahorro</t>
        </is>
      </c>
      <c r="F73" s="35" t="inlineStr">
        <is>
          <t>Presupuesto</t>
        </is>
      </c>
      <c r="G73" s="35" t="inlineStr">
        <is>
          <t>Te queda</t>
        </is>
      </c>
    </row>
    <row r="74">
      <c r="B74" s="62">
        <f>CHOOSE(MONTH($Z74),"Ene","Feb","Mar","Abr","May","Jun","Jul","Ago","Sep","Oct","Nov","Dic")&amp;" "&amp;YEAR($Z74)</f>
        <v/>
      </c>
      <c r="C74" s="63">
        <f>IFERROR(INDEX(Ingresos!$F$19:$AK$19,MATCH($Z74,Ingresos!$F$7:$AK$7,0)),0)</f>
        <v/>
      </c>
      <c r="D74" s="63">
        <f>SUMIFS(Gastos!$F$7:$F$1506,Gastos!$K$7:$K$1506,$Z74,Gastos!$G$7:$G$1506,"Fijo")+SUMIFS(Gastos!$F$7:$F$1506,Gastos!$K$7:$K$1506,$Z74,Gastos!$G$7:$G$1506,"Variable")</f>
        <v/>
      </c>
      <c r="E74" s="63">
        <f>SUMIFS(Gastos!$F$7:$F$1506,Gastos!$K$7:$K$1506,$Z74,Gastos!$G$7:$G$1506,"Ahorro")</f>
        <v/>
      </c>
      <c r="F74" s="63">
        <f>IFERROR(INDEX(Presupuesto!$F$34:$AK$34,MATCH($Z74,Presupuesto!$F$7:$AK$7,0)),0)</f>
        <v/>
      </c>
      <c r="G74" s="63">
        <f>IF(D74+E74=0,0,C74-D74-E74)</f>
        <v/>
      </c>
      <c r="Z74" s="29">
        <f>EDATE($Z$17,0)</f>
        <v/>
      </c>
    </row>
    <row r="75">
      <c r="B75" s="64">
        <f>CHOOSE(MONTH($Z75),"Ene","Feb","Mar","Abr","May","Jun","Jul","Ago","Sep","Oct","Nov","Dic")&amp;" "&amp;YEAR($Z75)</f>
        <v/>
      </c>
      <c r="C75" s="65">
        <f>IFERROR(INDEX(Ingresos!$F$19:$AK$19,MATCH($Z75,Ingresos!$F$7:$AK$7,0)),0)</f>
        <v/>
      </c>
      <c r="D75" s="65">
        <f>SUMIFS(Gastos!$F$7:$F$1506,Gastos!$K$7:$K$1506,$Z75,Gastos!$G$7:$G$1506,"Fijo")+SUMIFS(Gastos!$F$7:$F$1506,Gastos!$K$7:$K$1506,$Z75,Gastos!$G$7:$G$1506,"Variable")</f>
        <v/>
      </c>
      <c r="E75" s="65">
        <f>SUMIFS(Gastos!$F$7:$F$1506,Gastos!$K$7:$K$1506,$Z75,Gastos!$G$7:$G$1506,"Ahorro")</f>
        <v/>
      </c>
      <c r="F75" s="65">
        <f>IFERROR(INDEX(Presupuesto!$F$34:$AK$34,MATCH($Z75,Presupuesto!$F$7:$AK$7,0)),0)</f>
        <v/>
      </c>
      <c r="G75" s="65">
        <f>IF(D75+E75=0,0,C75-D75-E75)</f>
        <v/>
      </c>
      <c r="Z75" s="29">
        <f>EDATE($Z$17,1)</f>
        <v/>
      </c>
    </row>
    <row r="76">
      <c r="B76" s="62">
        <f>CHOOSE(MONTH($Z76),"Ene","Feb","Mar","Abr","May","Jun","Jul","Ago","Sep","Oct","Nov","Dic")&amp;" "&amp;YEAR($Z76)</f>
        <v/>
      </c>
      <c r="C76" s="63">
        <f>IFERROR(INDEX(Ingresos!$F$19:$AK$19,MATCH($Z76,Ingresos!$F$7:$AK$7,0)),0)</f>
        <v/>
      </c>
      <c r="D76" s="63">
        <f>SUMIFS(Gastos!$F$7:$F$1506,Gastos!$K$7:$K$1506,$Z76,Gastos!$G$7:$G$1506,"Fijo")+SUMIFS(Gastos!$F$7:$F$1506,Gastos!$K$7:$K$1506,$Z76,Gastos!$G$7:$G$1506,"Variable")</f>
        <v/>
      </c>
      <c r="E76" s="63">
        <f>SUMIFS(Gastos!$F$7:$F$1506,Gastos!$K$7:$K$1506,$Z76,Gastos!$G$7:$G$1506,"Ahorro")</f>
        <v/>
      </c>
      <c r="F76" s="63">
        <f>IFERROR(INDEX(Presupuesto!$F$34:$AK$34,MATCH($Z76,Presupuesto!$F$7:$AK$7,0)),0)</f>
        <v/>
      </c>
      <c r="G76" s="63">
        <f>IF(D76+E76=0,0,C76-D76-E76)</f>
        <v/>
      </c>
      <c r="Z76" s="29">
        <f>EDATE($Z$17,2)</f>
        <v/>
      </c>
    </row>
    <row r="77">
      <c r="B77" s="64">
        <f>CHOOSE(MONTH($Z77),"Ene","Feb","Mar","Abr","May","Jun","Jul","Ago","Sep","Oct","Nov","Dic")&amp;" "&amp;YEAR($Z77)</f>
        <v/>
      </c>
      <c r="C77" s="65">
        <f>IFERROR(INDEX(Ingresos!$F$19:$AK$19,MATCH($Z77,Ingresos!$F$7:$AK$7,0)),0)</f>
        <v/>
      </c>
      <c r="D77" s="65">
        <f>SUMIFS(Gastos!$F$7:$F$1506,Gastos!$K$7:$K$1506,$Z77,Gastos!$G$7:$G$1506,"Fijo")+SUMIFS(Gastos!$F$7:$F$1506,Gastos!$K$7:$K$1506,$Z77,Gastos!$G$7:$G$1506,"Variable")</f>
        <v/>
      </c>
      <c r="E77" s="65">
        <f>SUMIFS(Gastos!$F$7:$F$1506,Gastos!$K$7:$K$1506,$Z77,Gastos!$G$7:$G$1506,"Ahorro")</f>
        <v/>
      </c>
      <c r="F77" s="65">
        <f>IFERROR(INDEX(Presupuesto!$F$34:$AK$34,MATCH($Z77,Presupuesto!$F$7:$AK$7,0)),0)</f>
        <v/>
      </c>
      <c r="G77" s="65">
        <f>IF(D77+E77=0,0,C77-D77-E77)</f>
        <v/>
      </c>
      <c r="Z77" s="29">
        <f>EDATE($Z$17,3)</f>
        <v/>
      </c>
    </row>
    <row r="78">
      <c r="B78" s="62">
        <f>CHOOSE(MONTH($Z78),"Ene","Feb","Mar","Abr","May","Jun","Jul","Ago","Sep","Oct","Nov","Dic")&amp;" "&amp;YEAR($Z78)</f>
        <v/>
      </c>
      <c r="C78" s="63">
        <f>IFERROR(INDEX(Ingresos!$F$19:$AK$19,MATCH($Z78,Ingresos!$F$7:$AK$7,0)),0)</f>
        <v/>
      </c>
      <c r="D78" s="63">
        <f>SUMIFS(Gastos!$F$7:$F$1506,Gastos!$K$7:$K$1506,$Z78,Gastos!$G$7:$G$1506,"Fijo")+SUMIFS(Gastos!$F$7:$F$1506,Gastos!$K$7:$K$1506,$Z78,Gastos!$G$7:$G$1506,"Variable")</f>
        <v/>
      </c>
      <c r="E78" s="63">
        <f>SUMIFS(Gastos!$F$7:$F$1506,Gastos!$K$7:$K$1506,$Z78,Gastos!$G$7:$G$1506,"Ahorro")</f>
        <v/>
      </c>
      <c r="F78" s="63">
        <f>IFERROR(INDEX(Presupuesto!$F$34:$AK$34,MATCH($Z78,Presupuesto!$F$7:$AK$7,0)),0)</f>
        <v/>
      </c>
      <c r="G78" s="63">
        <f>IF(D78+E78=0,0,C78-D78-E78)</f>
        <v/>
      </c>
      <c r="Z78" s="29">
        <f>EDATE($Z$17,4)</f>
        <v/>
      </c>
    </row>
    <row r="79">
      <c r="B79" s="64">
        <f>CHOOSE(MONTH($Z79),"Ene","Feb","Mar","Abr","May","Jun","Jul","Ago","Sep","Oct","Nov","Dic")&amp;" "&amp;YEAR($Z79)</f>
        <v/>
      </c>
      <c r="C79" s="65">
        <f>IFERROR(INDEX(Ingresos!$F$19:$AK$19,MATCH($Z79,Ingresos!$F$7:$AK$7,0)),0)</f>
        <v/>
      </c>
      <c r="D79" s="65">
        <f>SUMIFS(Gastos!$F$7:$F$1506,Gastos!$K$7:$K$1506,$Z79,Gastos!$G$7:$G$1506,"Fijo")+SUMIFS(Gastos!$F$7:$F$1506,Gastos!$K$7:$K$1506,$Z79,Gastos!$G$7:$G$1506,"Variable")</f>
        <v/>
      </c>
      <c r="E79" s="65">
        <f>SUMIFS(Gastos!$F$7:$F$1506,Gastos!$K$7:$K$1506,$Z79,Gastos!$G$7:$G$1506,"Ahorro")</f>
        <v/>
      </c>
      <c r="F79" s="65">
        <f>IFERROR(INDEX(Presupuesto!$F$34:$AK$34,MATCH($Z79,Presupuesto!$F$7:$AK$7,0)),0)</f>
        <v/>
      </c>
      <c r="G79" s="65">
        <f>IF(D79+E79=0,0,C79-D79-E79)</f>
        <v/>
      </c>
      <c r="Z79" s="29">
        <f>EDATE($Z$17,5)</f>
        <v/>
      </c>
    </row>
    <row r="80">
      <c r="B80" s="62">
        <f>CHOOSE(MONTH($Z80),"Ene","Feb","Mar","Abr","May","Jun","Jul","Ago","Sep","Oct","Nov","Dic")&amp;" "&amp;YEAR($Z80)</f>
        <v/>
      </c>
      <c r="C80" s="63">
        <f>IFERROR(INDEX(Ingresos!$F$19:$AK$19,MATCH($Z80,Ingresos!$F$7:$AK$7,0)),0)</f>
        <v/>
      </c>
      <c r="D80" s="63">
        <f>SUMIFS(Gastos!$F$7:$F$1506,Gastos!$K$7:$K$1506,$Z80,Gastos!$G$7:$G$1506,"Fijo")+SUMIFS(Gastos!$F$7:$F$1506,Gastos!$K$7:$K$1506,$Z80,Gastos!$G$7:$G$1506,"Variable")</f>
        <v/>
      </c>
      <c r="E80" s="63">
        <f>SUMIFS(Gastos!$F$7:$F$1506,Gastos!$K$7:$K$1506,$Z80,Gastos!$G$7:$G$1506,"Ahorro")</f>
        <v/>
      </c>
      <c r="F80" s="63">
        <f>IFERROR(INDEX(Presupuesto!$F$34:$AK$34,MATCH($Z80,Presupuesto!$F$7:$AK$7,0)),0)</f>
        <v/>
      </c>
      <c r="G80" s="63">
        <f>IF(D80+E80=0,0,C80-D80-E80)</f>
        <v/>
      </c>
      <c r="Z80" s="29">
        <f>EDATE($Z$17,6)</f>
        <v/>
      </c>
    </row>
    <row r="81">
      <c r="B81" s="64">
        <f>CHOOSE(MONTH($Z81),"Ene","Feb","Mar","Abr","May","Jun","Jul","Ago","Sep","Oct","Nov","Dic")&amp;" "&amp;YEAR($Z81)</f>
        <v/>
      </c>
      <c r="C81" s="65">
        <f>IFERROR(INDEX(Ingresos!$F$19:$AK$19,MATCH($Z81,Ingresos!$F$7:$AK$7,0)),0)</f>
        <v/>
      </c>
      <c r="D81" s="65">
        <f>SUMIFS(Gastos!$F$7:$F$1506,Gastos!$K$7:$K$1506,$Z81,Gastos!$G$7:$G$1506,"Fijo")+SUMIFS(Gastos!$F$7:$F$1506,Gastos!$K$7:$K$1506,$Z81,Gastos!$G$7:$G$1506,"Variable")</f>
        <v/>
      </c>
      <c r="E81" s="65">
        <f>SUMIFS(Gastos!$F$7:$F$1506,Gastos!$K$7:$K$1506,$Z81,Gastos!$G$7:$G$1506,"Ahorro")</f>
        <v/>
      </c>
      <c r="F81" s="65">
        <f>IFERROR(INDEX(Presupuesto!$F$34:$AK$34,MATCH($Z81,Presupuesto!$F$7:$AK$7,0)),0)</f>
        <v/>
      </c>
      <c r="G81" s="65">
        <f>IF(D81+E81=0,0,C81-D81-E81)</f>
        <v/>
      </c>
      <c r="Z81" s="29">
        <f>EDATE($Z$17,7)</f>
        <v/>
      </c>
    </row>
    <row r="82">
      <c r="B82" s="62">
        <f>CHOOSE(MONTH($Z82),"Ene","Feb","Mar","Abr","May","Jun","Jul","Ago","Sep","Oct","Nov","Dic")&amp;" "&amp;YEAR($Z82)</f>
        <v/>
      </c>
      <c r="C82" s="63">
        <f>IFERROR(INDEX(Ingresos!$F$19:$AK$19,MATCH($Z82,Ingresos!$F$7:$AK$7,0)),0)</f>
        <v/>
      </c>
      <c r="D82" s="63">
        <f>SUMIFS(Gastos!$F$7:$F$1506,Gastos!$K$7:$K$1506,$Z82,Gastos!$G$7:$G$1506,"Fijo")+SUMIFS(Gastos!$F$7:$F$1506,Gastos!$K$7:$K$1506,$Z82,Gastos!$G$7:$G$1506,"Variable")</f>
        <v/>
      </c>
      <c r="E82" s="63">
        <f>SUMIFS(Gastos!$F$7:$F$1506,Gastos!$K$7:$K$1506,$Z82,Gastos!$G$7:$G$1506,"Ahorro")</f>
        <v/>
      </c>
      <c r="F82" s="63">
        <f>IFERROR(INDEX(Presupuesto!$F$34:$AK$34,MATCH($Z82,Presupuesto!$F$7:$AK$7,0)),0)</f>
        <v/>
      </c>
      <c r="G82" s="63">
        <f>IF(D82+E82=0,0,C82-D82-E82)</f>
        <v/>
      </c>
      <c r="Z82" s="29">
        <f>EDATE($Z$17,8)</f>
        <v/>
      </c>
    </row>
    <row r="83">
      <c r="B83" s="64">
        <f>CHOOSE(MONTH($Z83),"Ene","Feb","Mar","Abr","May","Jun","Jul","Ago","Sep","Oct","Nov","Dic")&amp;" "&amp;YEAR($Z83)</f>
        <v/>
      </c>
      <c r="C83" s="65">
        <f>IFERROR(INDEX(Ingresos!$F$19:$AK$19,MATCH($Z83,Ingresos!$F$7:$AK$7,0)),0)</f>
        <v/>
      </c>
      <c r="D83" s="65">
        <f>SUMIFS(Gastos!$F$7:$F$1506,Gastos!$K$7:$K$1506,$Z83,Gastos!$G$7:$G$1506,"Fijo")+SUMIFS(Gastos!$F$7:$F$1506,Gastos!$K$7:$K$1506,$Z83,Gastos!$G$7:$G$1506,"Variable")</f>
        <v/>
      </c>
      <c r="E83" s="65">
        <f>SUMIFS(Gastos!$F$7:$F$1506,Gastos!$K$7:$K$1506,$Z83,Gastos!$G$7:$G$1506,"Ahorro")</f>
        <v/>
      </c>
      <c r="F83" s="65">
        <f>IFERROR(INDEX(Presupuesto!$F$34:$AK$34,MATCH($Z83,Presupuesto!$F$7:$AK$7,0)),0)</f>
        <v/>
      </c>
      <c r="G83" s="65">
        <f>IF(D83+E83=0,0,C83-D83-E83)</f>
        <v/>
      </c>
      <c r="Z83" s="29">
        <f>EDATE($Z$17,9)</f>
        <v/>
      </c>
    </row>
    <row r="84">
      <c r="B84" s="62">
        <f>CHOOSE(MONTH($Z84),"Ene","Feb","Mar","Abr","May","Jun","Jul","Ago","Sep","Oct","Nov","Dic")&amp;" "&amp;YEAR($Z84)</f>
        <v/>
      </c>
      <c r="C84" s="63">
        <f>IFERROR(INDEX(Ingresos!$F$19:$AK$19,MATCH($Z84,Ingresos!$F$7:$AK$7,0)),0)</f>
        <v/>
      </c>
      <c r="D84" s="63">
        <f>SUMIFS(Gastos!$F$7:$F$1506,Gastos!$K$7:$K$1506,$Z84,Gastos!$G$7:$G$1506,"Fijo")+SUMIFS(Gastos!$F$7:$F$1506,Gastos!$K$7:$K$1506,$Z84,Gastos!$G$7:$G$1506,"Variable")</f>
        <v/>
      </c>
      <c r="E84" s="63">
        <f>SUMIFS(Gastos!$F$7:$F$1506,Gastos!$K$7:$K$1506,$Z84,Gastos!$G$7:$G$1506,"Ahorro")</f>
        <v/>
      </c>
      <c r="F84" s="63">
        <f>IFERROR(INDEX(Presupuesto!$F$34:$AK$34,MATCH($Z84,Presupuesto!$F$7:$AK$7,0)),0)</f>
        <v/>
      </c>
      <c r="G84" s="63">
        <f>IF(D84+E84=0,0,C84-D84-E84)</f>
        <v/>
      </c>
      <c r="Z84" s="29">
        <f>EDATE($Z$17,10)</f>
        <v/>
      </c>
    </row>
    <row r="85">
      <c r="B85" s="64">
        <f>CHOOSE(MONTH($Z85),"Ene","Feb","Mar","Abr","May","Jun","Jul","Ago","Sep","Oct","Nov","Dic")&amp;" "&amp;YEAR($Z85)</f>
        <v/>
      </c>
      <c r="C85" s="65">
        <f>IFERROR(INDEX(Ingresos!$F$19:$AK$19,MATCH($Z85,Ingresos!$F$7:$AK$7,0)),0)</f>
        <v/>
      </c>
      <c r="D85" s="65">
        <f>SUMIFS(Gastos!$F$7:$F$1506,Gastos!$K$7:$K$1506,$Z85,Gastos!$G$7:$G$1506,"Fijo")+SUMIFS(Gastos!$F$7:$F$1506,Gastos!$K$7:$K$1506,$Z85,Gastos!$G$7:$G$1506,"Variable")</f>
        <v/>
      </c>
      <c r="E85" s="65">
        <f>SUMIFS(Gastos!$F$7:$F$1506,Gastos!$K$7:$K$1506,$Z85,Gastos!$G$7:$G$1506,"Ahorro")</f>
        <v/>
      </c>
      <c r="F85" s="65">
        <f>IFERROR(INDEX(Presupuesto!$F$34:$AK$34,MATCH($Z85,Presupuesto!$F$7:$AK$7,0)),0)</f>
        <v/>
      </c>
      <c r="G85" s="65">
        <f>IF(D85+E85=0,0,C85-D85-E85)</f>
        <v/>
      </c>
      <c r="Z85" s="29">
        <f>EDATE($Z$17,11)</f>
        <v/>
      </c>
    </row>
    <row r="88" ht="20" customHeight="1">
      <c r="B88" s="66" t="inlineStr">
        <is>
          <t>¿Quieres que tu dinero, además de alcanzar, trabaje para ti?  Agenda una sesión de claridad patrimonial de 20 minutos.</t>
        </is>
      </c>
      <c r="C88" s="18" t="n"/>
      <c r="D88" s="18" t="n"/>
      <c r="E88" s="18" t="n"/>
      <c r="F88" s="18" t="n"/>
      <c r="G88" s="18" t="n"/>
      <c r="H88" s="18" t="n"/>
      <c r="I88" s="67">
        <f>HYPERLINK("https://wa.me/528123219676?text=Hola%20Fer%2C%20vengo%20del%20Mapa%20de%20tu%20Dinero%20y%20quiero%20agendar%20mi%20sesi%C3%B3n%20de%20claridad%20patrimonial.","Escríbeme por WhatsApp ›")</f>
        <v/>
      </c>
      <c r="J88" s="18" t="n"/>
      <c r="K88" s="18" t="n"/>
    </row>
    <row r="89" ht="20" customHeight="1"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</row>
    <row r="91">
      <c r="B91" s="68" t="inlineStr">
        <is>
          <t>FERNANDO URIBE · CONSULTOR PATRIMONIAL     @ferxtufuturo · #XTuPatrimonio · WhatsApp 81 2321 9676</t>
        </is>
      </c>
      <c r="C91" s="69" t="n"/>
      <c r="D91" s="69" t="n"/>
      <c r="E91" s="69" t="n"/>
      <c r="F91" s="69" t="n"/>
      <c r="G91" s="69" t="n"/>
      <c r="H91" s="69" t="n"/>
      <c r="I91" s="69" t="n"/>
      <c r="J91" s="69" t="n"/>
      <c r="K91" s="6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6">
    <mergeCell ref="G12:K12"/>
    <mergeCell ref="C17:I17"/>
    <mergeCell ref="C5:D5"/>
    <mergeCell ref="B8:B9"/>
    <mergeCell ref="C8:D9"/>
    <mergeCell ref="C13:I13"/>
    <mergeCell ref="C10:D10"/>
    <mergeCell ref="C18:I18"/>
    <mergeCell ref="G7:H7"/>
    <mergeCell ref="E10:F10"/>
    <mergeCell ref="B88:H89"/>
    <mergeCell ref="G10:H10"/>
    <mergeCell ref="B7"/>
    <mergeCell ref="B91:K91"/>
    <mergeCell ref="C15:I15"/>
    <mergeCell ref="C14:I14"/>
    <mergeCell ref="I10:K10"/>
    <mergeCell ref="C16:I16"/>
    <mergeCell ref="E8:F9"/>
    <mergeCell ref="G8:H9"/>
    <mergeCell ref="C7:D7"/>
    <mergeCell ref="E7:F7"/>
    <mergeCell ref="I8:K9"/>
    <mergeCell ref="B10"/>
    <mergeCell ref="I88:K89"/>
    <mergeCell ref="I7:K7"/>
  </mergeCells>
  <conditionalFormatting sqref="G8">
    <cfRule type="expression" priority="1" dxfId="0">
      <formula>$Z$20&lt;0</formula>
    </cfRule>
  </conditionalFormatting>
  <conditionalFormatting sqref="I8">
    <cfRule type="expression" priority="2" dxfId="0">
      <formula>$Z$22&gt;1</formula>
    </cfRule>
  </conditionalFormatting>
  <conditionalFormatting sqref="I10">
    <cfRule type="expression" priority="3" dxfId="1">
      <formula>$Z$22&gt;1</formula>
    </cfRule>
  </conditionalFormatting>
  <conditionalFormatting sqref="G74:G85">
    <cfRule type="expression" priority="4" dxfId="0">
      <formula>G74&lt;0</formula>
    </cfRule>
  </conditionalFormatting>
  <conditionalFormatting sqref="B74:G85">
    <cfRule type="expression" priority="5" dxfId="2">
      <formula>$Z74=$Z$5</formula>
    </cfRule>
  </conditionalFormatting>
  <conditionalFormatting sqref="I43:I67">
    <cfRule type="expression" priority="6" dxfId="3">
      <formula>$I43="● Excedido"</formula>
    </cfRule>
    <cfRule type="expression" priority="8" dxfId="4">
      <formula>$I43="● Cuidado"</formula>
    </cfRule>
    <cfRule type="expression" priority="10" dxfId="5">
      <formula>$I43="● En orden"</formula>
    </cfRule>
    <cfRule type="expression" priority="12" dxfId="5">
      <formula>$I43="● Cumplido"</formula>
    </cfRule>
    <cfRule type="expression" priority="14" dxfId="4">
      <formula>$I43="● Pendiente"</formula>
    </cfRule>
    <cfRule type="expression" priority="16" dxfId="4">
      <formula>$I43="● Sin presupuesto"</formula>
    </cfRule>
  </conditionalFormatting>
  <conditionalFormatting sqref="H43:H67">
    <cfRule type="expression" priority="7" dxfId="1">
      <formula>$I43="● Excedido"</formula>
    </cfRule>
    <cfRule type="expression" priority="9" dxfId="6">
      <formula>$I43="● Cuidado"</formula>
    </cfRule>
    <cfRule type="expression" priority="11" dxfId="7">
      <formula>$I43="● En orden"</formula>
    </cfRule>
    <cfRule type="expression" priority="13" dxfId="7">
      <formula>$I43="● Cumplido"</formula>
    </cfRule>
    <cfRule type="expression" priority="15" dxfId="6">
      <formula>$I43="● Pendiente"</formula>
    </cfRule>
    <cfRule type="expression" priority="17" dxfId="6">
      <formula>$I43="● Sin presupuesto"</formula>
    </cfRule>
  </conditionalFormatting>
  <conditionalFormatting sqref="F43:F67">
    <cfRule type="expression" priority="18" dxfId="1">
      <formula>AND(ISNUMBER(F43),F43&lt;0)</formula>
    </cfRule>
  </conditionalFormatting>
  <dataValidations count="1">
    <dataValidation sqref="C5" showDropDown="0" showInputMessage="0" showErrorMessage="0" allowBlank="0" error="Elige un mes de la lista" type="list">
      <formula1>=Config!$J$11:$J$34</formula1>
    </dataValidation>
  </dataValidations>
  <printOptions horizontalCentered="1"/>
  <pageMargins left="0.3" right="0.3" top="1" bottom="1" header="0.5" footer="0.5"/>
  <pageSetup orientation="portrait" paperSize="1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08F52"/>
    <outlinePr summaryBelow="1" summaryRight="1"/>
    <pageSetUpPr fitToPage="1"/>
  </sheetPr>
  <dimension ref="A1:K15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31" customWidth="1" min="4" max="4"/>
    <col width="22" customWidth="1" min="5" max="5"/>
    <col width="14" customWidth="1" min="6" max="6"/>
    <col width="11" customWidth="1" min="7" max="7"/>
    <col width="11" customWidth="1" min="8" max="8"/>
    <col width="9" customWidth="1" min="9" max="9"/>
    <col width="9" customWidth="1" min="10" max="10"/>
    <col hidden="1" width="11" customWidth="1" min="11" max="11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</row>
    <row r="2" ht="30" customHeight="1">
      <c r="A2" s="18" t="n"/>
      <c r="B2" s="24" t="inlineStr">
        <is>
          <t>Gastos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</row>
    <row r="3" ht="22" customHeight="1">
      <c r="A3" s="18" t="n"/>
      <c r="B3" s="25" t="inlineStr">
        <is>
          <t>Anota cada gasto en una fila: toma 10 segundos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B5" s="28" t="inlineStr">
        <is>
          <t>Llena solo las columnas crema; las grises se calculan solas.</t>
        </is>
      </c>
      <c r="E5" s="70" t="inlineStr">
        <is>
          <t>Total filtrado ▾</t>
        </is>
      </c>
      <c r="F5" s="71">
        <f>SUBTOTAL(109,F7:F1506)</f>
        <v/>
      </c>
    </row>
    <row r="6" ht="24" customHeight="1">
      <c r="B6" s="35" t="inlineStr">
        <is>
          <t>Fecha</t>
        </is>
      </c>
      <c r="C6" s="35" t="inlineStr">
        <is>
          <t>Concepto</t>
        </is>
      </c>
      <c r="D6" s="35" t="inlineStr">
        <is>
          <t>Categoría</t>
        </is>
      </c>
      <c r="E6" s="35" t="inlineStr">
        <is>
          <t>Forma de pago</t>
        </is>
      </c>
      <c r="F6" s="35" t="inlineStr">
        <is>
          <t>Monto</t>
        </is>
      </c>
      <c r="G6" s="72" t="inlineStr">
        <is>
          <t>Tipo</t>
        </is>
      </c>
      <c r="H6" s="72" t="inlineStr">
        <is>
          <t>Mes</t>
        </is>
      </c>
      <c r="I6" s="72" t="inlineStr">
        <is>
          <t>Trim.</t>
        </is>
      </c>
      <c r="J6" s="72" t="inlineStr">
        <is>
          <t>¿Crédito?</t>
        </is>
      </c>
      <c r="K6" s="72" t="inlineStr">
        <is>
          <t>Mes (fecha)</t>
        </is>
      </c>
    </row>
    <row r="7">
      <c r="B7" s="73" t="n">
        <v>46296</v>
      </c>
      <c r="C7" s="74" t="inlineStr">
        <is>
          <t>EJEMPLO · súper de la semana (bórrame)</t>
        </is>
      </c>
      <c r="D7" s="74" t="inlineStr">
        <is>
          <t>Supermercado</t>
        </is>
      </c>
      <c r="E7" s="74" t="inlineStr">
        <is>
          <t>Tarjeta de crédito 1</t>
        </is>
      </c>
      <c r="F7" s="75" t="n">
        <v>2350</v>
      </c>
      <c r="G7" s="76">
        <f>IF(D7="","",IFERROR(INDEX(Presupuesto!$C$9:$C$33,MATCH(D7,Presupuesto!$B$9:$B$33,0)),""))</f>
        <v/>
      </c>
      <c r="H7" s="76">
        <f>IF(B7="","",CHOOSE(MONTH(B7),"Ene","Feb","Mar","Abr","May","Jun","Jul","Ago","Sep","Oct","Nov","Dic")&amp;" "&amp;YEAR(B7))</f>
        <v/>
      </c>
      <c r="I7" s="76">
        <f>IF(B7="","",IF((YEAR(B7)-YEAR(Config!$C$7))*12+MONTH(B7)-MONTH(Config!$C$7)&lt;0,"Antes","T"&amp;(INT(((YEAR(B7)-YEAR(Config!$C$7))*12+MONTH(B7)-MONTH(Config!$C$7))/3)+1)))</f>
        <v/>
      </c>
      <c r="J7" s="76">
        <f>IF(E7="","",IFERROR(INDEX(Config!$C$11:$C$22,MATCH(E7,Config!$B$11:$B$22,0)),"No"))</f>
        <v/>
      </c>
      <c r="K7" s="77">
        <f>IF(B7="","",DATE(YEAR(B7),MONTH(B7),1))</f>
        <v/>
      </c>
    </row>
    <row r="8">
      <c r="B8" s="73" t="n">
        <v>46298</v>
      </c>
      <c r="C8" s="74" t="inlineStr">
        <is>
          <t>EJEMPLO · gasolina (bórrame)</t>
        </is>
      </c>
      <c r="D8" s="74" t="inlineStr">
        <is>
          <t>Gasolina, casetas y transporte</t>
        </is>
      </c>
      <c r="E8" s="74" t="inlineStr">
        <is>
          <t>Tarjeta de débito</t>
        </is>
      </c>
      <c r="F8" s="75" t="n">
        <v>1200</v>
      </c>
      <c r="G8" s="76">
        <f>IF(D8="","",IFERROR(INDEX(Presupuesto!$C$9:$C$33,MATCH(D8,Presupuesto!$B$9:$B$33,0)),""))</f>
        <v/>
      </c>
      <c r="H8" s="76">
        <f>IF(B8="","",CHOOSE(MONTH(B8),"Ene","Feb","Mar","Abr","May","Jun","Jul","Ago","Sep","Oct","Nov","Dic")&amp;" "&amp;YEAR(B8))</f>
        <v/>
      </c>
      <c r="I8" s="76">
        <f>IF(B8="","",IF((YEAR(B8)-YEAR(Config!$C$7))*12+MONTH(B8)-MONTH(Config!$C$7)&lt;0,"Antes","T"&amp;(INT(((YEAR(B8)-YEAR(Config!$C$7))*12+MONTH(B8)-MONTH(Config!$C$7))/3)+1)))</f>
        <v/>
      </c>
      <c r="J8" s="76">
        <f>IF(E8="","",IFERROR(INDEX(Config!$C$11:$C$22,MATCH(E8,Config!$B$11:$B$22,0)),"No"))</f>
        <v/>
      </c>
      <c r="K8" s="77">
        <f>IF(B8="","",DATE(YEAR(B8),MONTH(B8),1))</f>
        <v/>
      </c>
    </row>
    <row r="9">
      <c r="B9" s="78" t="n"/>
      <c r="C9" s="79" t="n"/>
      <c r="D9" s="79" t="n"/>
      <c r="E9" s="79" t="n"/>
      <c r="F9" s="80" t="n"/>
      <c r="G9" s="76">
        <f>IF(D9="","",IFERROR(INDEX(Presupuesto!$C$9:$C$33,MATCH(D9,Presupuesto!$B$9:$B$33,0)),""))</f>
        <v/>
      </c>
      <c r="H9" s="76">
        <f>IF(B9="","",CHOOSE(MONTH(B9),"Ene","Feb","Mar","Abr","May","Jun","Jul","Ago","Sep","Oct","Nov","Dic")&amp;" "&amp;YEAR(B9))</f>
        <v/>
      </c>
      <c r="I9" s="76">
        <f>IF(B9="","",IF((YEAR(B9)-YEAR(Config!$C$7))*12+MONTH(B9)-MONTH(Config!$C$7)&lt;0,"Antes","T"&amp;(INT(((YEAR(B9)-YEAR(Config!$C$7))*12+MONTH(B9)-MONTH(Config!$C$7))/3)+1)))</f>
        <v/>
      </c>
      <c r="J9" s="76">
        <f>IF(E9="","",IFERROR(INDEX(Config!$C$11:$C$22,MATCH(E9,Config!$B$11:$B$22,0)),"No"))</f>
        <v/>
      </c>
      <c r="K9" s="77">
        <f>IF(B9="","",DATE(YEAR(B9),MONTH(B9),1))</f>
        <v/>
      </c>
    </row>
    <row r="10">
      <c r="B10" s="78" t="n"/>
      <c r="C10" s="79" t="n"/>
      <c r="D10" s="79" t="n"/>
      <c r="E10" s="79" t="n"/>
      <c r="F10" s="80" t="n"/>
      <c r="G10" s="76">
        <f>IF(D10="","",IFERROR(INDEX(Presupuesto!$C$9:$C$33,MATCH(D10,Presupuesto!$B$9:$B$33,0)),""))</f>
        <v/>
      </c>
      <c r="H10" s="76">
        <f>IF(B10="","",CHOOSE(MONTH(B10),"Ene","Feb","Mar","Abr","May","Jun","Jul","Ago","Sep","Oct","Nov","Dic")&amp;" "&amp;YEAR(B10))</f>
        <v/>
      </c>
      <c r="I10" s="76">
        <f>IF(B10="","",IF((YEAR(B10)-YEAR(Config!$C$7))*12+MONTH(B10)-MONTH(Config!$C$7)&lt;0,"Antes","T"&amp;(INT(((YEAR(B10)-YEAR(Config!$C$7))*12+MONTH(B10)-MONTH(Config!$C$7))/3)+1)))</f>
        <v/>
      </c>
      <c r="J10" s="76">
        <f>IF(E10="","",IFERROR(INDEX(Config!$C$11:$C$22,MATCH(E10,Config!$B$11:$B$22,0)),"No"))</f>
        <v/>
      </c>
      <c r="K10" s="77">
        <f>IF(B10="","",DATE(YEAR(B10),MONTH(B10),1))</f>
        <v/>
      </c>
    </row>
    <row r="11">
      <c r="B11" s="78" t="n"/>
      <c r="C11" s="79" t="n"/>
      <c r="D11" s="79" t="n"/>
      <c r="E11" s="79" t="n"/>
      <c r="F11" s="80" t="n"/>
      <c r="G11" s="76">
        <f>IF(D11="","",IFERROR(INDEX(Presupuesto!$C$9:$C$33,MATCH(D11,Presupuesto!$B$9:$B$33,0)),""))</f>
        <v/>
      </c>
      <c r="H11" s="76">
        <f>IF(B11="","",CHOOSE(MONTH(B11),"Ene","Feb","Mar","Abr","May","Jun","Jul","Ago","Sep","Oct","Nov","Dic")&amp;" "&amp;YEAR(B11))</f>
        <v/>
      </c>
      <c r="I11" s="76">
        <f>IF(B11="","",IF((YEAR(B11)-YEAR(Config!$C$7))*12+MONTH(B11)-MONTH(Config!$C$7)&lt;0,"Antes","T"&amp;(INT(((YEAR(B11)-YEAR(Config!$C$7))*12+MONTH(B11)-MONTH(Config!$C$7))/3)+1)))</f>
        <v/>
      </c>
      <c r="J11" s="76">
        <f>IF(E11="","",IFERROR(INDEX(Config!$C$11:$C$22,MATCH(E11,Config!$B$11:$B$22,0)),"No"))</f>
        <v/>
      </c>
      <c r="K11" s="77">
        <f>IF(B11="","",DATE(YEAR(B11),MONTH(B11),1))</f>
        <v/>
      </c>
    </row>
    <row r="12">
      <c r="B12" s="78" t="n"/>
      <c r="C12" s="79" t="n"/>
      <c r="D12" s="79" t="n"/>
      <c r="E12" s="79" t="n"/>
      <c r="F12" s="80" t="n"/>
      <c r="G12" s="76">
        <f>IF(D12="","",IFERROR(INDEX(Presupuesto!$C$9:$C$33,MATCH(D12,Presupuesto!$B$9:$B$33,0)),""))</f>
        <v/>
      </c>
      <c r="H12" s="76">
        <f>IF(B12="","",CHOOSE(MONTH(B12),"Ene","Feb","Mar","Abr","May","Jun","Jul","Ago","Sep","Oct","Nov","Dic")&amp;" "&amp;YEAR(B12))</f>
        <v/>
      </c>
      <c r="I12" s="76">
        <f>IF(B12="","",IF((YEAR(B12)-YEAR(Config!$C$7))*12+MONTH(B12)-MONTH(Config!$C$7)&lt;0,"Antes","T"&amp;(INT(((YEAR(B12)-YEAR(Config!$C$7))*12+MONTH(B12)-MONTH(Config!$C$7))/3)+1)))</f>
        <v/>
      </c>
      <c r="J12" s="76">
        <f>IF(E12="","",IFERROR(INDEX(Config!$C$11:$C$22,MATCH(E12,Config!$B$11:$B$22,0)),"No"))</f>
        <v/>
      </c>
      <c r="K12" s="77">
        <f>IF(B12="","",DATE(YEAR(B12),MONTH(B12),1))</f>
        <v/>
      </c>
    </row>
    <row r="13">
      <c r="B13" s="78" t="n"/>
      <c r="C13" s="79" t="n"/>
      <c r="D13" s="79" t="n"/>
      <c r="E13" s="79" t="n"/>
      <c r="F13" s="80" t="n"/>
      <c r="G13" s="76">
        <f>IF(D13="","",IFERROR(INDEX(Presupuesto!$C$9:$C$33,MATCH(D13,Presupuesto!$B$9:$B$33,0)),""))</f>
        <v/>
      </c>
      <c r="H13" s="76">
        <f>IF(B13="","",CHOOSE(MONTH(B13),"Ene","Feb","Mar","Abr","May","Jun","Jul","Ago","Sep","Oct","Nov","Dic")&amp;" "&amp;YEAR(B13))</f>
        <v/>
      </c>
      <c r="I13" s="76">
        <f>IF(B13="","",IF((YEAR(B13)-YEAR(Config!$C$7))*12+MONTH(B13)-MONTH(Config!$C$7)&lt;0,"Antes","T"&amp;(INT(((YEAR(B13)-YEAR(Config!$C$7))*12+MONTH(B13)-MONTH(Config!$C$7))/3)+1)))</f>
        <v/>
      </c>
      <c r="J13" s="76">
        <f>IF(E13="","",IFERROR(INDEX(Config!$C$11:$C$22,MATCH(E13,Config!$B$11:$B$22,0)),"No"))</f>
        <v/>
      </c>
      <c r="K13" s="77">
        <f>IF(B13="","",DATE(YEAR(B13),MONTH(B13),1))</f>
        <v/>
      </c>
    </row>
    <row r="14">
      <c r="B14" s="78" t="n"/>
      <c r="C14" s="79" t="n"/>
      <c r="D14" s="79" t="n"/>
      <c r="E14" s="79" t="n"/>
      <c r="F14" s="80" t="n"/>
      <c r="G14" s="76">
        <f>IF(D14="","",IFERROR(INDEX(Presupuesto!$C$9:$C$33,MATCH(D14,Presupuesto!$B$9:$B$33,0)),""))</f>
        <v/>
      </c>
      <c r="H14" s="76">
        <f>IF(B14="","",CHOOSE(MONTH(B14),"Ene","Feb","Mar","Abr","May","Jun","Jul","Ago","Sep","Oct","Nov","Dic")&amp;" "&amp;YEAR(B14))</f>
        <v/>
      </c>
      <c r="I14" s="76">
        <f>IF(B14="","",IF((YEAR(B14)-YEAR(Config!$C$7))*12+MONTH(B14)-MONTH(Config!$C$7)&lt;0,"Antes","T"&amp;(INT(((YEAR(B14)-YEAR(Config!$C$7))*12+MONTH(B14)-MONTH(Config!$C$7))/3)+1)))</f>
        <v/>
      </c>
      <c r="J14" s="76">
        <f>IF(E14="","",IFERROR(INDEX(Config!$C$11:$C$22,MATCH(E14,Config!$B$11:$B$22,0)),"No"))</f>
        <v/>
      </c>
      <c r="K14" s="77">
        <f>IF(B14="","",DATE(YEAR(B14),MONTH(B14),1))</f>
        <v/>
      </c>
    </row>
    <row r="15">
      <c r="B15" s="78" t="n"/>
      <c r="C15" s="79" t="n"/>
      <c r="D15" s="79" t="n"/>
      <c r="E15" s="79" t="n"/>
      <c r="F15" s="80" t="n"/>
      <c r="G15" s="76">
        <f>IF(D15="","",IFERROR(INDEX(Presupuesto!$C$9:$C$33,MATCH(D15,Presupuesto!$B$9:$B$33,0)),""))</f>
        <v/>
      </c>
      <c r="H15" s="76">
        <f>IF(B15="","",CHOOSE(MONTH(B15),"Ene","Feb","Mar","Abr","May","Jun","Jul","Ago","Sep","Oct","Nov","Dic")&amp;" "&amp;YEAR(B15))</f>
        <v/>
      </c>
      <c r="I15" s="76">
        <f>IF(B15="","",IF((YEAR(B15)-YEAR(Config!$C$7))*12+MONTH(B15)-MONTH(Config!$C$7)&lt;0,"Antes","T"&amp;(INT(((YEAR(B15)-YEAR(Config!$C$7))*12+MONTH(B15)-MONTH(Config!$C$7))/3)+1)))</f>
        <v/>
      </c>
      <c r="J15" s="76">
        <f>IF(E15="","",IFERROR(INDEX(Config!$C$11:$C$22,MATCH(E15,Config!$B$11:$B$22,0)),"No"))</f>
        <v/>
      </c>
      <c r="K15" s="77">
        <f>IF(B15="","",DATE(YEAR(B15),MONTH(B15),1))</f>
        <v/>
      </c>
    </row>
    <row r="16">
      <c r="B16" s="78" t="n"/>
      <c r="C16" s="79" t="n"/>
      <c r="D16" s="79" t="n"/>
      <c r="E16" s="79" t="n"/>
      <c r="F16" s="80" t="n"/>
      <c r="G16" s="76">
        <f>IF(D16="","",IFERROR(INDEX(Presupuesto!$C$9:$C$33,MATCH(D16,Presupuesto!$B$9:$B$33,0)),""))</f>
        <v/>
      </c>
      <c r="H16" s="76">
        <f>IF(B16="","",CHOOSE(MONTH(B16),"Ene","Feb","Mar","Abr","May","Jun","Jul","Ago","Sep","Oct","Nov","Dic")&amp;" "&amp;YEAR(B16))</f>
        <v/>
      </c>
      <c r="I16" s="76">
        <f>IF(B16="","",IF((YEAR(B16)-YEAR(Config!$C$7))*12+MONTH(B16)-MONTH(Config!$C$7)&lt;0,"Antes","T"&amp;(INT(((YEAR(B16)-YEAR(Config!$C$7))*12+MONTH(B16)-MONTH(Config!$C$7))/3)+1)))</f>
        <v/>
      </c>
      <c r="J16" s="76">
        <f>IF(E16="","",IFERROR(INDEX(Config!$C$11:$C$22,MATCH(E16,Config!$B$11:$B$22,0)),"No"))</f>
        <v/>
      </c>
      <c r="K16" s="77">
        <f>IF(B16="","",DATE(YEAR(B16),MONTH(B16),1))</f>
        <v/>
      </c>
    </row>
    <row r="17">
      <c r="B17" s="78" t="n"/>
      <c r="C17" s="79" t="n"/>
      <c r="D17" s="79" t="n"/>
      <c r="E17" s="79" t="n"/>
      <c r="F17" s="80" t="n"/>
      <c r="G17" s="76">
        <f>IF(D17="","",IFERROR(INDEX(Presupuesto!$C$9:$C$33,MATCH(D17,Presupuesto!$B$9:$B$33,0)),""))</f>
        <v/>
      </c>
      <c r="H17" s="76">
        <f>IF(B17="","",CHOOSE(MONTH(B17),"Ene","Feb","Mar","Abr","May","Jun","Jul","Ago","Sep","Oct","Nov","Dic")&amp;" "&amp;YEAR(B17))</f>
        <v/>
      </c>
      <c r="I17" s="76">
        <f>IF(B17="","",IF((YEAR(B17)-YEAR(Config!$C$7))*12+MONTH(B17)-MONTH(Config!$C$7)&lt;0,"Antes","T"&amp;(INT(((YEAR(B17)-YEAR(Config!$C$7))*12+MONTH(B17)-MONTH(Config!$C$7))/3)+1)))</f>
        <v/>
      </c>
      <c r="J17" s="76">
        <f>IF(E17="","",IFERROR(INDEX(Config!$C$11:$C$22,MATCH(E17,Config!$B$11:$B$22,0)),"No"))</f>
        <v/>
      </c>
      <c r="K17" s="77">
        <f>IF(B17="","",DATE(YEAR(B17),MONTH(B17),1))</f>
        <v/>
      </c>
    </row>
    <row r="18">
      <c r="B18" s="78" t="n"/>
      <c r="C18" s="79" t="n"/>
      <c r="D18" s="79" t="n"/>
      <c r="E18" s="79" t="n"/>
      <c r="F18" s="80" t="n"/>
      <c r="G18" s="76">
        <f>IF(D18="","",IFERROR(INDEX(Presupuesto!$C$9:$C$33,MATCH(D18,Presupuesto!$B$9:$B$33,0)),""))</f>
        <v/>
      </c>
      <c r="H18" s="76">
        <f>IF(B18="","",CHOOSE(MONTH(B18),"Ene","Feb","Mar","Abr","May","Jun","Jul","Ago","Sep","Oct","Nov","Dic")&amp;" "&amp;YEAR(B18))</f>
        <v/>
      </c>
      <c r="I18" s="76">
        <f>IF(B18="","",IF((YEAR(B18)-YEAR(Config!$C$7))*12+MONTH(B18)-MONTH(Config!$C$7)&lt;0,"Antes","T"&amp;(INT(((YEAR(B18)-YEAR(Config!$C$7))*12+MONTH(B18)-MONTH(Config!$C$7))/3)+1)))</f>
        <v/>
      </c>
      <c r="J18" s="76">
        <f>IF(E18="","",IFERROR(INDEX(Config!$C$11:$C$22,MATCH(E18,Config!$B$11:$B$22,0)),"No"))</f>
        <v/>
      </c>
      <c r="K18" s="77">
        <f>IF(B18="","",DATE(YEAR(B18),MONTH(B18),1))</f>
        <v/>
      </c>
    </row>
    <row r="19">
      <c r="B19" s="78" t="n"/>
      <c r="C19" s="79" t="n"/>
      <c r="D19" s="79" t="n"/>
      <c r="E19" s="79" t="n"/>
      <c r="F19" s="80" t="n"/>
      <c r="G19" s="76">
        <f>IF(D19="","",IFERROR(INDEX(Presupuesto!$C$9:$C$33,MATCH(D19,Presupuesto!$B$9:$B$33,0)),""))</f>
        <v/>
      </c>
      <c r="H19" s="76">
        <f>IF(B19="","",CHOOSE(MONTH(B19),"Ene","Feb","Mar","Abr","May","Jun","Jul","Ago","Sep","Oct","Nov","Dic")&amp;" "&amp;YEAR(B19))</f>
        <v/>
      </c>
      <c r="I19" s="76">
        <f>IF(B19="","",IF((YEAR(B19)-YEAR(Config!$C$7))*12+MONTH(B19)-MONTH(Config!$C$7)&lt;0,"Antes","T"&amp;(INT(((YEAR(B19)-YEAR(Config!$C$7))*12+MONTH(B19)-MONTH(Config!$C$7))/3)+1)))</f>
        <v/>
      </c>
      <c r="J19" s="76">
        <f>IF(E19="","",IFERROR(INDEX(Config!$C$11:$C$22,MATCH(E19,Config!$B$11:$B$22,0)),"No"))</f>
        <v/>
      </c>
      <c r="K19" s="77">
        <f>IF(B19="","",DATE(YEAR(B19),MONTH(B19),1))</f>
        <v/>
      </c>
    </row>
    <row r="20">
      <c r="B20" s="78" t="n"/>
      <c r="C20" s="79" t="n"/>
      <c r="D20" s="79" t="n"/>
      <c r="E20" s="79" t="n"/>
      <c r="F20" s="80" t="n"/>
      <c r="G20" s="76">
        <f>IF(D20="","",IFERROR(INDEX(Presupuesto!$C$9:$C$33,MATCH(D20,Presupuesto!$B$9:$B$33,0)),""))</f>
        <v/>
      </c>
      <c r="H20" s="76">
        <f>IF(B20="","",CHOOSE(MONTH(B20),"Ene","Feb","Mar","Abr","May","Jun","Jul","Ago","Sep","Oct","Nov","Dic")&amp;" "&amp;YEAR(B20))</f>
        <v/>
      </c>
      <c r="I20" s="76">
        <f>IF(B20="","",IF((YEAR(B20)-YEAR(Config!$C$7))*12+MONTH(B20)-MONTH(Config!$C$7)&lt;0,"Antes","T"&amp;(INT(((YEAR(B20)-YEAR(Config!$C$7))*12+MONTH(B20)-MONTH(Config!$C$7))/3)+1)))</f>
        <v/>
      </c>
      <c r="J20" s="76">
        <f>IF(E20="","",IFERROR(INDEX(Config!$C$11:$C$22,MATCH(E20,Config!$B$11:$B$22,0)),"No"))</f>
        <v/>
      </c>
      <c r="K20" s="77">
        <f>IF(B20="","",DATE(YEAR(B20),MONTH(B20),1))</f>
        <v/>
      </c>
    </row>
    <row r="21">
      <c r="B21" s="78" t="n"/>
      <c r="C21" s="79" t="n"/>
      <c r="D21" s="79" t="n"/>
      <c r="E21" s="79" t="n"/>
      <c r="F21" s="80" t="n"/>
      <c r="G21" s="76">
        <f>IF(D21="","",IFERROR(INDEX(Presupuesto!$C$9:$C$33,MATCH(D21,Presupuesto!$B$9:$B$33,0)),""))</f>
        <v/>
      </c>
      <c r="H21" s="76">
        <f>IF(B21="","",CHOOSE(MONTH(B21),"Ene","Feb","Mar","Abr","May","Jun","Jul","Ago","Sep","Oct","Nov","Dic")&amp;" "&amp;YEAR(B21))</f>
        <v/>
      </c>
      <c r="I21" s="76">
        <f>IF(B21="","",IF((YEAR(B21)-YEAR(Config!$C$7))*12+MONTH(B21)-MONTH(Config!$C$7)&lt;0,"Antes","T"&amp;(INT(((YEAR(B21)-YEAR(Config!$C$7))*12+MONTH(B21)-MONTH(Config!$C$7))/3)+1)))</f>
        <v/>
      </c>
      <c r="J21" s="76">
        <f>IF(E21="","",IFERROR(INDEX(Config!$C$11:$C$22,MATCH(E21,Config!$B$11:$B$22,0)),"No"))</f>
        <v/>
      </c>
      <c r="K21" s="77">
        <f>IF(B21="","",DATE(YEAR(B21),MONTH(B21),1))</f>
        <v/>
      </c>
    </row>
    <row r="22">
      <c r="B22" s="78" t="n"/>
      <c r="C22" s="79" t="n"/>
      <c r="D22" s="79" t="n"/>
      <c r="E22" s="79" t="n"/>
      <c r="F22" s="80" t="n"/>
      <c r="G22" s="76">
        <f>IF(D22="","",IFERROR(INDEX(Presupuesto!$C$9:$C$33,MATCH(D22,Presupuesto!$B$9:$B$33,0)),""))</f>
        <v/>
      </c>
      <c r="H22" s="76">
        <f>IF(B22="","",CHOOSE(MONTH(B22),"Ene","Feb","Mar","Abr","May","Jun","Jul","Ago","Sep","Oct","Nov","Dic")&amp;" "&amp;YEAR(B22))</f>
        <v/>
      </c>
      <c r="I22" s="76">
        <f>IF(B22="","",IF((YEAR(B22)-YEAR(Config!$C$7))*12+MONTH(B22)-MONTH(Config!$C$7)&lt;0,"Antes","T"&amp;(INT(((YEAR(B22)-YEAR(Config!$C$7))*12+MONTH(B22)-MONTH(Config!$C$7))/3)+1)))</f>
        <v/>
      </c>
      <c r="J22" s="76">
        <f>IF(E22="","",IFERROR(INDEX(Config!$C$11:$C$22,MATCH(E22,Config!$B$11:$B$22,0)),"No"))</f>
        <v/>
      </c>
      <c r="K22" s="77">
        <f>IF(B22="","",DATE(YEAR(B22),MONTH(B22),1))</f>
        <v/>
      </c>
    </row>
    <row r="23">
      <c r="B23" s="78" t="n"/>
      <c r="C23" s="79" t="n"/>
      <c r="D23" s="79" t="n"/>
      <c r="E23" s="79" t="n"/>
      <c r="F23" s="80" t="n"/>
      <c r="G23" s="76">
        <f>IF(D23="","",IFERROR(INDEX(Presupuesto!$C$9:$C$33,MATCH(D23,Presupuesto!$B$9:$B$33,0)),""))</f>
        <v/>
      </c>
      <c r="H23" s="76">
        <f>IF(B23="","",CHOOSE(MONTH(B23),"Ene","Feb","Mar","Abr","May","Jun","Jul","Ago","Sep","Oct","Nov","Dic")&amp;" "&amp;YEAR(B23))</f>
        <v/>
      </c>
      <c r="I23" s="76">
        <f>IF(B23="","",IF((YEAR(B23)-YEAR(Config!$C$7))*12+MONTH(B23)-MONTH(Config!$C$7)&lt;0,"Antes","T"&amp;(INT(((YEAR(B23)-YEAR(Config!$C$7))*12+MONTH(B23)-MONTH(Config!$C$7))/3)+1)))</f>
        <v/>
      </c>
      <c r="J23" s="76">
        <f>IF(E23="","",IFERROR(INDEX(Config!$C$11:$C$22,MATCH(E23,Config!$B$11:$B$22,0)),"No"))</f>
        <v/>
      </c>
      <c r="K23" s="77">
        <f>IF(B23="","",DATE(YEAR(B23),MONTH(B23),1))</f>
        <v/>
      </c>
    </row>
    <row r="24">
      <c r="B24" s="78" t="n"/>
      <c r="C24" s="79" t="n"/>
      <c r="D24" s="79" t="n"/>
      <c r="E24" s="79" t="n"/>
      <c r="F24" s="80" t="n"/>
      <c r="G24" s="76">
        <f>IF(D24="","",IFERROR(INDEX(Presupuesto!$C$9:$C$33,MATCH(D24,Presupuesto!$B$9:$B$33,0)),""))</f>
        <v/>
      </c>
      <c r="H24" s="76">
        <f>IF(B24="","",CHOOSE(MONTH(B24),"Ene","Feb","Mar","Abr","May","Jun","Jul","Ago","Sep","Oct","Nov","Dic")&amp;" "&amp;YEAR(B24))</f>
        <v/>
      </c>
      <c r="I24" s="76">
        <f>IF(B24="","",IF((YEAR(B24)-YEAR(Config!$C$7))*12+MONTH(B24)-MONTH(Config!$C$7)&lt;0,"Antes","T"&amp;(INT(((YEAR(B24)-YEAR(Config!$C$7))*12+MONTH(B24)-MONTH(Config!$C$7))/3)+1)))</f>
        <v/>
      </c>
      <c r="J24" s="76">
        <f>IF(E24="","",IFERROR(INDEX(Config!$C$11:$C$22,MATCH(E24,Config!$B$11:$B$22,0)),"No"))</f>
        <v/>
      </c>
      <c r="K24" s="77">
        <f>IF(B24="","",DATE(YEAR(B24),MONTH(B24),1))</f>
        <v/>
      </c>
    </row>
    <row r="25">
      <c r="B25" s="78" t="n"/>
      <c r="C25" s="79" t="n"/>
      <c r="D25" s="79" t="n"/>
      <c r="E25" s="79" t="n"/>
      <c r="F25" s="80" t="n"/>
      <c r="G25" s="76">
        <f>IF(D25="","",IFERROR(INDEX(Presupuesto!$C$9:$C$33,MATCH(D25,Presupuesto!$B$9:$B$33,0)),""))</f>
        <v/>
      </c>
      <c r="H25" s="76">
        <f>IF(B25="","",CHOOSE(MONTH(B25),"Ene","Feb","Mar","Abr","May","Jun","Jul","Ago","Sep","Oct","Nov","Dic")&amp;" "&amp;YEAR(B25))</f>
        <v/>
      </c>
      <c r="I25" s="76">
        <f>IF(B25="","",IF((YEAR(B25)-YEAR(Config!$C$7))*12+MONTH(B25)-MONTH(Config!$C$7)&lt;0,"Antes","T"&amp;(INT(((YEAR(B25)-YEAR(Config!$C$7))*12+MONTH(B25)-MONTH(Config!$C$7))/3)+1)))</f>
        <v/>
      </c>
      <c r="J25" s="76">
        <f>IF(E25="","",IFERROR(INDEX(Config!$C$11:$C$22,MATCH(E25,Config!$B$11:$B$22,0)),"No"))</f>
        <v/>
      </c>
      <c r="K25" s="77">
        <f>IF(B25="","",DATE(YEAR(B25),MONTH(B25),1))</f>
        <v/>
      </c>
    </row>
    <row r="26">
      <c r="B26" s="78" t="n"/>
      <c r="C26" s="79" t="n"/>
      <c r="D26" s="79" t="n"/>
      <c r="E26" s="79" t="n"/>
      <c r="F26" s="80" t="n"/>
      <c r="G26" s="76">
        <f>IF(D26="","",IFERROR(INDEX(Presupuesto!$C$9:$C$33,MATCH(D26,Presupuesto!$B$9:$B$33,0)),""))</f>
        <v/>
      </c>
      <c r="H26" s="76">
        <f>IF(B26="","",CHOOSE(MONTH(B26),"Ene","Feb","Mar","Abr","May","Jun","Jul","Ago","Sep","Oct","Nov","Dic")&amp;" "&amp;YEAR(B26))</f>
        <v/>
      </c>
      <c r="I26" s="76">
        <f>IF(B26="","",IF((YEAR(B26)-YEAR(Config!$C$7))*12+MONTH(B26)-MONTH(Config!$C$7)&lt;0,"Antes","T"&amp;(INT(((YEAR(B26)-YEAR(Config!$C$7))*12+MONTH(B26)-MONTH(Config!$C$7))/3)+1)))</f>
        <v/>
      </c>
      <c r="J26" s="76">
        <f>IF(E26="","",IFERROR(INDEX(Config!$C$11:$C$22,MATCH(E26,Config!$B$11:$B$22,0)),"No"))</f>
        <v/>
      </c>
      <c r="K26" s="77">
        <f>IF(B26="","",DATE(YEAR(B26),MONTH(B26),1))</f>
        <v/>
      </c>
    </row>
    <row r="27">
      <c r="B27" s="78" t="n"/>
      <c r="C27" s="79" t="n"/>
      <c r="D27" s="79" t="n"/>
      <c r="E27" s="79" t="n"/>
      <c r="F27" s="80" t="n"/>
      <c r="G27" s="76">
        <f>IF(D27="","",IFERROR(INDEX(Presupuesto!$C$9:$C$33,MATCH(D27,Presupuesto!$B$9:$B$33,0)),""))</f>
        <v/>
      </c>
      <c r="H27" s="76">
        <f>IF(B27="","",CHOOSE(MONTH(B27),"Ene","Feb","Mar","Abr","May","Jun","Jul","Ago","Sep","Oct","Nov","Dic")&amp;" "&amp;YEAR(B27))</f>
        <v/>
      </c>
      <c r="I27" s="76">
        <f>IF(B27="","",IF((YEAR(B27)-YEAR(Config!$C$7))*12+MONTH(B27)-MONTH(Config!$C$7)&lt;0,"Antes","T"&amp;(INT(((YEAR(B27)-YEAR(Config!$C$7))*12+MONTH(B27)-MONTH(Config!$C$7))/3)+1)))</f>
        <v/>
      </c>
      <c r="J27" s="76">
        <f>IF(E27="","",IFERROR(INDEX(Config!$C$11:$C$22,MATCH(E27,Config!$B$11:$B$22,0)),"No"))</f>
        <v/>
      </c>
      <c r="K27" s="77">
        <f>IF(B27="","",DATE(YEAR(B27),MONTH(B27),1))</f>
        <v/>
      </c>
    </row>
    <row r="28">
      <c r="B28" s="78" t="n"/>
      <c r="C28" s="79" t="n"/>
      <c r="D28" s="79" t="n"/>
      <c r="E28" s="79" t="n"/>
      <c r="F28" s="80" t="n"/>
      <c r="G28" s="76">
        <f>IF(D28="","",IFERROR(INDEX(Presupuesto!$C$9:$C$33,MATCH(D28,Presupuesto!$B$9:$B$33,0)),""))</f>
        <v/>
      </c>
      <c r="H28" s="76">
        <f>IF(B28="","",CHOOSE(MONTH(B28),"Ene","Feb","Mar","Abr","May","Jun","Jul","Ago","Sep","Oct","Nov","Dic")&amp;" "&amp;YEAR(B28))</f>
        <v/>
      </c>
      <c r="I28" s="76">
        <f>IF(B28="","",IF((YEAR(B28)-YEAR(Config!$C$7))*12+MONTH(B28)-MONTH(Config!$C$7)&lt;0,"Antes","T"&amp;(INT(((YEAR(B28)-YEAR(Config!$C$7))*12+MONTH(B28)-MONTH(Config!$C$7))/3)+1)))</f>
        <v/>
      </c>
      <c r="J28" s="76">
        <f>IF(E28="","",IFERROR(INDEX(Config!$C$11:$C$22,MATCH(E28,Config!$B$11:$B$22,0)),"No"))</f>
        <v/>
      </c>
      <c r="K28" s="77">
        <f>IF(B28="","",DATE(YEAR(B28),MONTH(B28),1))</f>
        <v/>
      </c>
    </row>
    <row r="29">
      <c r="B29" s="78" t="n"/>
      <c r="C29" s="79" t="n"/>
      <c r="D29" s="79" t="n"/>
      <c r="E29" s="79" t="n"/>
      <c r="F29" s="80" t="n"/>
      <c r="G29" s="76">
        <f>IF(D29="","",IFERROR(INDEX(Presupuesto!$C$9:$C$33,MATCH(D29,Presupuesto!$B$9:$B$33,0)),""))</f>
        <v/>
      </c>
      <c r="H29" s="76">
        <f>IF(B29="","",CHOOSE(MONTH(B29),"Ene","Feb","Mar","Abr","May","Jun","Jul","Ago","Sep","Oct","Nov","Dic")&amp;" "&amp;YEAR(B29))</f>
        <v/>
      </c>
      <c r="I29" s="76">
        <f>IF(B29="","",IF((YEAR(B29)-YEAR(Config!$C$7))*12+MONTH(B29)-MONTH(Config!$C$7)&lt;0,"Antes","T"&amp;(INT(((YEAR(B29)-YEAR(Config!$C$7))*12+MONTH(B29)-MONTH(Config!$C$7))/3)+1)))</f>
        <v/>
      </c>
      <c r="J29" s="76">
        <f>IF(E29="","",IFERROR(INDEX(Config!$C$11:$C$22,MATCH(E29,Config!$B$11:$B$22,0)),"No"))</f>
        <v/>
      </c>
      <c r="K29" s="77">
        <f>IF(B29="","",DATE(YEAR(B29),MONTH(B29),1))</f>
        <v/>
      </c>
    </row>
    <row r="30">
      <c r="B30" s="78" t="n"/>
      <c r="C30" s="79" t="n"/>
      <c r="D30" s="79" t="n"/>
      <c r="E30" s="79" t="n"/>
      <c r="F30" s="80" t="n"/>
      <c r="G30" s="76">
        <f>IF(D30="","",IFERROR(INDEX(Presupuesto!$C$9:$C$33,MATCH(D30,Presupuesto!$B$9:$B$33,0)),""))</f>
        <v/>
      </c>
      <c r="H30" s="76">
        <f>IF(B30="","",CHOOSE(MONTH(B30),"Ene","Feb","Mar","Abr","May","Jun","Jul","Ago","Sep","Oct","Nov","Dic")&amp;" "&amp;YEAR(B30))</f>
        <v/>
      </c>
      <c r="I30" s="76">
        <f>IF(B30="","",IF((YEAR(B30)-YEAR(Config!$C$7))*12+MONTH(B30)-MONTH(Config!$C$7)&lt;0,"Antes","T"&amp;(INT(((YEAR(B30)-YEAR(Config!$C$7))*12+MONTH(B30)-MONTH(Config!$C$7))/3)+1)))</f>
        <v/>
      </c>
      <c r="J30" s="76">
        <f>IF(E30="","",IFERROR(INDEX(Config!$C$11:$C$22,MATCH(E30,Config!$B$11:$B$22,0)),"No"))</f>
        <v/>
      </c>
      <c r="K30" s="77">
        <f>IF(B30="","",DATE(YEAR(B30),MONTH(B30),1))</f>
        <v/>
      </c>
    </row>
    <row r="31">
      <c r="B31" s="78" t="n"/>
      <c r="C31" s="79" t="n"/>
      <c r="D31" s="79" t="n"/>
      <c r="E31" s="79" t="n"/>
      <c r="F31" s="80" t="n"/>
      <c r="G31" s="76">
        <f>IF(D31="","",IFERROR(INDEX(Presupuesto!$C$9:$C$33,MATCH(D31,Presupuesto!$B$9:$B$33,0)),""))</f>
        <v/>
      </c>
      <c r="H31" s="76">
        <f>IF(B31="","",CHOOSE(MONTH(B31),"Ene","Feb","Mar","Abr","May","Jun","Jul","Ago","Sep","Oct","Nov","Dic")&amp;" "&amp;YEAR(B31))</f>
        <v/>
      </c>
      <c r="I31" s="76">
        <f>IF(B31="","",IF((YEAR(B31)-YEAR(Config!$C$7))*12+MONTH(B31)-MONTH(Config!$C$7)&lt;0,"Antes","T"&amp;(INT(((YEAR(B31)-YEAR(Config!$C$7))*12+MONTH(B31)-MONTH(Config!$C$7))/3)+1)))</f>
        <v/>
      </c>
      <c r="J31" s="76">
        <f>IF(E31="","",IFERROR(INDEX(Config!$C$11:$C$22,MATCH(E31,Config!$B$11:$B$22,0)),"No"))</f>
        <v/>
      </c>
      <c r="K31" s="77">
        <f>IF(B31="","",DATE(YEAR(B31),MONTH(B31),1))</f>
        <v/>
      </c>
    </row>
    <row r="32">
      <c r="B32" s="78" t="n"/>
      <c r="C32" s="79" t="n"/>
      <c r="D32" s="79" t="n"/>
      <c r="E32" s="79" t="n"/>
      <c r="F32" s="80" t="n"/>
      <c r="G32" s="76">
        <f>IF(D32="","",IFERROR(INDEX(Presupuesto!$C$9:$C$33,MATCH(D32,Presupuesto!$B$9:$B$33,0)),""))</f>
        <v/>
      </c>
      <c r="H32" s="76">
        <f>IF(B32="","",CHOOSE(MONTH(B32),"Ene","Feb","Mar","Abr","May","Jun","Jul","Ago","Sep","Oct","Nov","Dic")&amp;" "&amp;YEAR(B32))</f>
        <v/>
      </c>
      <c r="I32" s="76">
        <f>IF(B32="","",IF((YEAR(B32)-YEAR(Config!$C$7))*12+MONTH(B32)-MONTH(Config!$C$7)&lt;0,"Antes","T"&amp;(INT(((YEAR(B32)-YEAR(Config!$C$7))*12+MONTH(B32)-MONTH(Config!$C$7))/3)+1)))</f>
        <v/>
      </c>
      <c r="J32" s="76">
        <f>IF(E32="","",IFERROR(INDEX(Config!$C$11:$C$22,MATCH(E32,Config!$B$11:$B$22,0)),"No"))</f>
        <v/>
      </c>
      <c r="K32" s="77">
        <f>IF(B32="","",DATE(YEAR(B32),MONTH(B32),1))</f>
        <v/>
      </c>
    </row>
    <row r="33">
      <c r="B33" s="78" t="n"/>
      <c r="C33" s="79" t="n"/>
      <c r="D33" s="79" t="n"/>
      <c r="E33" s="79" t="n"/>
      <c r="F33" s="80" t="n"/>
      <c r="G33" s="76">
        <f>IF(D33="","",IFERROR(INDEX(Presupuesto!$C$9:$C$33,MATCH(D33,Presupuesto!$B$9:$B$33,0)),""))</f>
        <v/>
      </c>
      <c r="H33" s="76">
        <f>IF(B33="","",CHOOSE(MONTH(B33),"Ene","Feb","Mar","Abr","May","Jun","Jul","Ago","Sep","Oct","Nov","Dic")&amp;" "&amp;YEAR(B33))</f>
        <v/>
      </c>
      <c r="I33" s="76">
        <f>IF(B33="","",IF((YEAR(B33)-YEAR(Config!$C$7))*12+MONTH(B33)-MONTH(Config!$C$7)&lt;0,"Antes","T"&amp;(INT(((YEAR(B33)-YEAR(Config!$C$7))*12+MONTH(B33)-MONTH(Config!$C$7))/3)+1)))</f>
        <v/>
      </c>
      <c r="J33" s="76">
        <f>IF(E33="","",IFERROR(INDEX(Config!$C$11:$C$22,MATCH(E33,Config!$B$11:$B$22,0)),"No"))</f>
        <v/>
      </c>
      <c r="K33" s="77">
        <f>IF(B33="","",DATE(YEAR(B33),MONTH(B33),1))</f>
        <v/>
      </c>
    </row>
    <row r="34">
      <c r="B34" s="78" t="n"/>
      <c r="C34" s="79" t="n"/>
      <c r="D34" s="79" t="n"/>
      <c r="E34" s="79" t="n"/>
      <c r="F34" s="80" t="n"/>
      <c r="G34" s="76">
        <f>IF(D34="","",IFERROR(INDEX(Presupuesto!$C$9:$C$33,MATCH(D34,Presupuesto!$B$9:$B$33,0)),""))</f>
        <v/>
      </c>
      <c r="H34" s="76">
        <f>IF(B34="","",CHOOSE(MONTH(B34),"Ene","Feb","Mar","Abr","May","Jun","Jul","Ago","Sep","Oct","Nov","Dic")&amp;" "&amp;YEAR(B34))</f>
        <v/>
      </c>
      <c r="I34" s="76">
        <f>IF(B34="","",IF((YEAR(B34)-YEAR(Config!$C$7))*12+MONTH(B34)-MONTH(Config!$C$7)&lt;0,"Antes","T"&amp;(INT(((YEAR(B34)-YEAR(Config!$C$7))*12+MONTH(B34)-MONTH(Config!$C$7))/3)+1)))</f>
        <v/>
      </c>
      <c r="J34" s="76">
        <f>IF(E34="","",IFERROR(INDEX(Config!$C$11:$C$22,MATCH(E34,Config!$B$11:$B$22,0)),"No"))</f>
        <v/>
      </c>
      <c r="K34" s="77">
        <f>IF(B34="","",DATE(YEAR(B34),MONTH(B34),1))</f>
        <v/>
      </c>
    </row>
    <row r="35">
      <c r="B35" s="78" t="n"/>
      <c r="C35" s="79" t="n"/>
      <c r="D35" s="79" t="n"/>
      <c r="E35" s="79" t="n"/>
      <c r="F35" s="80" t="n"/>
      <c r="G35" s="76">
        <f>IF(D35="","",IFERROR(INDEX(Presupuesto!$C$9:$C$33,MATCH(D35,Presupuesto!$B$9:$B$33,0)),""))</f>
        <v/>
      </c>
      <c r="H35" s="76">
        <f>IF(B35="","",CHOOSE(MONTH(B35),"Ene","Feb","Mar","Abr","May","Jun","Jul","Ago","Sep","Oct","Nov","Dic")&amp;" "&amp;YEAR(B35))</f>
        <v/>
      </c>
      <c r="I35" s="76">
        <f>IF(B35="","",IF((YEAR(B35)-YEAR(Config!$C$7))*12+MONTH(B35)-MONTH(Config!$C$7)&lt;0,"Antes","T"&amp;(INT(((YEAR(B35)-YEAR(Config!$C$7))*12+MONTH(B35)-MONTH(Config!$C$7))/3)+1)))</f>
        <v/>
      </c>
      <c r="J35" s="76">
        <f>IF(E35="","",IFERROR(INDEX(Config!$C$11:$C$22,MATCH(E35,Config!$B$11:$B$22,0)),"No"))</f>
        <v/>
      </c>
      <c r="K35" s="77">
        <f>IF(B35="","",DATE(YEAR(B35),MONTH(B35),1))</f>
        <v/>
      </c>
    </row>
    <row r="36">
      <c r="B36" s="78" t="n"/>
      <c r="C36" s="79" t="n"/>
      <c r="D36" s="79" t="n"/>
      <c r="E36" s="79" t="n"/>
      <c r="F36" s="80" t="n"/>
      <c r="G36" s="76">
        <f>IF(D36="","",IFERROR(INDEX(Presupuesto!$C$9:$C$33,MATCH(D36,Presupuesto!$B$9:$B$33,0)),""))</f>
        <v/>
      </c>
      <c r="H36" s="76">
        <f>IF(B36="","",CHOOSE(MONTH(B36),"Ene","Feb","Mar","Abr","May","Jun","Jul","Ago","Sep","Oct","Nov","Dic")&amp;" "&amp;YEAR(B36))</f>
        <v/>
      </c>
      <c r="I36" s="76">
        <f>IF(B36="","",IF((YEAR(B36)-YEAR(Config!$C$7))*12+MONTH(B36)-MONTH(Config!$C$7)&lt;0,"Antes","T"&amp;(INT(((YEAR(B36)-YEAR(Config!$C$7))*12+MONTH(B36)-MONTH(Config!$C$7))/3)+1)))</f>
        <v/>
      </c>
      <c r="J36" s="76">
        <f>IF(E36="","",IFERROR(INDEX(Config!$C$11:$C$22,MATCH(E36,Config!$B$11:$B$22,0)),"No"))</f>
        <v/>
      </c>
      <c r="K36" s="77">
        <f>IF(B36="","",DATE(YEAR(B36),MONTH(B36),1))</f>
        <v/>
      </c>
    </row>
    <row r="37">
      <c r="B37" s="78" t="n"/>
      <c r="C37" s="79" t="n"/>
      <c r="D37" s="79" t="n"/>
      <c r="E37" s="79" t="n"/>
      <c r="F37" s="80" t="n"/>
      <c r="G37" s="76">
        <f>IF(D37="","",IFERROR(INDEX(Presupuesto!$C$9:$C$33,MATCH(D37,Presupuesto!$B$9:$B$33,0)),""))</f>
        <v/>
      </c>
      <c r="H37" s="76">
        <f>IF(B37="","",CHOOSE(MONTH(B37),"Ene","Feb","Mar","Abr","May","Jun","Jul","Ago","Sep","Oct","Nov","Dic")&amp;" "&amp;YEAR(B37))</f>
        <v/>
      </c>
      <c r="I37" s="76">
        <f>IF(B37="","",IF((YEAR(B37)-YEAR(Config!$C$7))*12+MONTH(B37)-MONTH(Config!$C$7)&lt;0,"Antes","T"&amp;(INT(((YEAR(B37)-YEAR(Config!$C$7))*12+MONTH(B37)-MONTH(Config!$C$7))/3)+1)))</f>
        <v/>
      </c>
      <c r="J37" s="76">
        <f>IF(E37="","",IFERROR(INDEX(Config!$C$11:$C$22,MATCH(E37,Config!$B$11:$B$22,0)),"No"))</f>
        <v/>
      </c>
      <c r="K37" s="77">
        <f>IF(B37="","",DATE(YEAR(B37),MONTH(B37),1))</f>
        <v/>
      </c>
    </row>
    <row r="38">
      <c r="B38" s="78" t="n"/>
      <c r="C38" s="79" t="n"/>
      <c r="D38" s="79" t="n"/>
      <c r="E38" s="79" t="n"/>
      <c r="F38" s="80" t="n"/>
      <c r="G38" s="76">
        <f>IF(D38="","",IFERROR(INDEX(Presupuesto!$C$9:$C$33,MATCH(D38,Presupuesto!$B$9:$B$33,0)),""))</f>
        <v/>
      </c>
      <c r="H38" s="76">
        <f>IF(B38="","",CHOOSE(MONTH(B38),"Ene","Feb","Mar","Abr","May","Jun","Jul","Ago","Sep","Oct","Nov","Dic")&amp;" "&amp;YEAR(B38))</f>
        <v/>
      </c>
      <c r="I38" s="76">
        <f>IF(B38="","",IF((YEAR(B38)-YEAR(Config!$C$7))*12+MONTH(B38)-MONTH(Config!$C$7)&lt;0,"Antes","T"&amp;(INT(((YEAR(B38)-YEAR(Config!$C$7))*12+MONTH(B38)-MONTH(Config!$C$7))/3)+1)))</f>
        <v/>
      </c>
      <c r="J38" s="76">
        <f>IF(E38="","",IFERROR(INDEX(Config!$C$11:$C$22,MATCH(E38,Config!$B$11:$B$22,0)),"No"))</f>
        <v/>
      </c>
      <c r="K38" s="77">
        <f>IF(B38="","",DATE(YEAR(B38),MONTH(B38),1))</f>
        <v/>
      </c>
    </row>
    <row r="39">
      <c r="B39" s="78" t="n"/>
      <c r="C39" s="79" t="n"/>
      <c r="D39" s="79" t="n"/>
      <c r="E39" s="79" t="n"/>
      <c r="F39" s="80" t="n"/>
      <c r="G39" s="76">
        <f>IF(D39="","",IFERROR(INDEX(Presupuesto!$C$9:$C$33,MATCH(D39,Presupuesto!$B$9:$B$33,0)),""))</f>
        <v/>
      </c>
      <c r="H39" s="76">
        <f>IF(B39="","",CHOOSE(MONTH(B39),"Ene","Feb","Mar","Abr","May","Jun","Jul","Ago","Sep","Oct","Nov","Dic")&amp;" "&amp;YEAR(B39))</f>
        <v/>
      </c>
      <c r="I39" s="76">
        <f>IF(B39="","",IF((YEAR(B39)-YEAR(Config!$C$7))*12+MONTH(B39)-MONTH(Config!$C$7)&lt;0,"Antes","T"&amp;(INT(((YEAR(B39)-YEAR(Config!$C$7))*12+MONTH(B39)-MONTH(Config!$C$7))/3)+1)))</f>
        <v/>
      </c>
      <c r="J39" s="76">
        <f>IF(E39="","",IFERROR(INDEX(Config!$C$11:$C$22,MATCH(E39,Config!$B$11:$B$22,0)),"No"))</f>
        <v/>
      </c>
      <c r="K39" s="77">
        <f>IF(B39="","",DATE(YEAR(B39),MONTH(B39),1))</f>
        <v/>
      </c>
    </row>
    <row r="40">
      <c r="B40" s="78" t="n"/>
      <c r="C40" s="79" t="n"/>
      <c r="D40" s="79" t="n"/>
      <c r="E40" s="79" t="n"/>
      <c r="F40" s="80" t="n"/>
      <c r="G40" s="76">
        <f>IF(D40="","",IFERROR(INDEX(Presupuesto!$C$9:$C$33,MATCH(D40,Presupuesto!$B$9:$B$33,0)),""))</f>
        <v/>
      </c>
      <c r="H40" s="76">
        <f>IF(B40="","",CHOOSE(MONTH(B40),"Ene","Feb","Mar","Abr","May","Jun","Jul","Ago","Sep","Oct","Nov","Dic")&amp;" "&amp;YEAR(B40))</f>
        <v/>
      </c>
      <c r="I40" s="76">
        <f>IF(B40="","",IF((YEAR(B40)-YEAR(Config!$C$7))*12+MONTH(B40)-MONTH(Config!$C$7)&lt;0,"Antes","T"&amp;(INT(((YEAR(B40)-YEAR(Config!$C$7))*12+MONTH(B40)-MONTH(Config!$C$7))/3)+1)))</f>
        <v/>
      </c>
      <c r="J40" s="76">
        <f>IF(E40="","",IFERROR(INDEX(Config!$C$11:$C$22,MATCH(E40,Config!$B$11:$B$22,0)),"No"))</f>
        <v/>
      </c>
      <c r="K40" s="77">
        <f>IF(B40="","",DATE(YEAR(B40),MONTH(B40),1))</f>
        <v/>
      </c>
    </row>
    <row r="41">
      <c r="B41" s="78" t="n"/>
      <c r="C41" s="79" t="n"/>
      <c r="D41" s="79" t="n"/>
      <c r="E41" s="79" t="n"/>
      <c r="F41" s="80" t="n"/>
      <c r="G41" s="76">
        <f>IF(D41="","",IFERROR(INDEX(Presupuesto!$C$9:$C$33,MATCH(D41,Presupuesto!$B$9:$B$33,0)),""))</f>
        <v/>
      </c>
      <c r="H41" s="76">
        <f>IF(B41="","",CHOOSE(MONTH(B41),"Ene","Feb","Mar","Abr","May","Jun","Jul","Ago","Sep","Oct","Nov","Dic")&amp;" "&amp;YEAR(B41))</f>
        <v/>
      </c>
      <c r="I41" s="76">
        <f>IF(B41="","",IF((YEAR(B41)-YEAR(Config!$C$7))*12+MONTH(B41)-MONTH(Config!$C$7)&lt;0,"Antes","T"&amp;(INT(((YEAR(B41)-YEAR(Config!$C$7))*12+MONTH(B41)-MONTH(Config!$C$7))/3)+1)))</f>
        <v/>
      </c>
      <c r="J41" s="76">
        <f>IF(E41="","",IFERROR(INDEX(Config!$C$11:$C$22,MATCH(E41,Config!$B$11:$B$22,0)),"No"))</f>
        <v/>
      </c>
      <c r="K41" s="77">
        <f>IF(B41="","",DATE(YEAR(B41),MONTH(B41),1))</f>
        <v/>
      </c>
    </row>
    <row r="42">
      <c r="B42" s="78" t="n"/>
      <c r="C42" s="79" t="n"/>
      <c r="D42" s="79" t="n"/>
      <c r="E42" s="79" t="n"/>
      <c r="F42" s="80" t="n"/>
      <c r="G42" s="76">
        <f>IF(D42="","",IFERROR(INDEX(Presupuesto!$C$9:$C$33,MATCH(D42,Presupuesto!$B$9:$B$33,0)),""))</f>
        <v/>
      </c>
      <c r="H42" s="76">
        <f>IF(B42="","",CHOOSE(MONTH(B42),"Ene","Feb","Mar","Abr","May","Jun","Jul","Ago","Sep","Oct","Nov","Dic")&amp;" "&amp;YEAR(B42))</f>
        <v/>
      </c>
      <c r="I42" s="76">
        <f>IF(B42="","",IF((YEAR(B42)-YEAR(Config!$C$7))*12+MONTH(B42)-MONTH(Config!$C$7)&lt;0,"Antes","T"&amp;(INT(((YEAR(B42)-YEAR(Config!$C$7))*12+MONTH(B42)-MONTH(Config!$C$7))/3)+1)))</f>
        <v/>
      </c>
      <c r="J42" s="76">
        <f>IF(E42="","",IFERROR(INDEX(Config!$C$11:$C$22,MATCH(E42,Config!$B$11:$B$22,0)),"No"))</f>
        <v/>
      </c>
      <c r="K42" s="77">
        <f>IF(B42="","",DATE(YEAR(B42),MONTH(B42),1))</f>
        <v/>
      </c>
    </row>
    <row r="43">
      <c r="B43" s="78" t="n"/>
      <c r="C43" s="79" t="n"/>
      <c r="D43" s="79" t="n"/>
      <c r="E43" s="79" t="n"/>
      <c r="F43" s="80" t="n"/>
      <c r="G43" s="76">
        <f>IF(D43="","",IFERROR(INDEX(Presupuesto!$C$9:$C$33,MATCH(D43,Presupuesto!$B$9:$B$33,0)),""))</f>
        <v/>
      </c>
      <c r="H43" s="76">
        <f>IF(B43="","",CHOOSE(MONTH(B43),"Ene","Feb","Mar","Abr","May","Jun","Jul","Ago","Sep","Oct","Nov","Dic")&amp;" "&amp;YEAR(B43))</f>
        <v/>
      </c>
      <c r="I43" s="76">
        <f>IF(B43="","",IF((YEAR(B43)-YEAR(Config!$C$7))*12+MONTH(B43)-MONTH(Config!$C$7)&lt;0,"Antes","T"&amp;(INT(((YEAR(B43)-YEAR(Config!$C$7))*12+MONTH(B43)-MONTH(Config!$C$7))/3)+1)))</f>
        <v/>
      </c>
      <c r="J43" s="76">
        <f>IF(E43="","",IFERROR(INDEX(Config!$C$11:$C$22,MATCH(E43,Config!$B$11:$B$22,0)),"No"))</f>
        <v/>
      </c>
      <c r="K43" s="77">
        <f>IF(B43="","",DATE(YEAR(B43),MONTH(B43),1))</f>
        <v/>
      </c>
    </row>
    <row r="44">
      <c r="B44" s="78" t="n"/>
      <c r="C44" s="79" t="n"/>
      <c r="D44" s="79" t="n"/>
      <c r="E44" s="79" t="n"/>
      <c r="F44" s="80" t="n"/>
      <c r="G44" s="76">
        <f>IF(D44="","",IFERROR(INDEX(Presupuesto!$C$9:$C$33,MATCH(D44,Presupuesto!$B$9:$B$33,0)),""))</f>
        <v/>
      </c>
      <c r="H44" s="76">
        <f>IF(B44="","",CHOOSE(MONTH(B44),"Ene","Feb","Mar","Abr","May","Jun","Jul","Ago","Sep","Oct","Nov","Dic")&amp;" "&amp;YEAR(B44))</f>
        <v/>
      </c>
      <c r="I44" s="76">
        <f>IF(B44="","",IF((YEAR(B44)-YEAR(Config!$C$7))*12+MONTH(B44)-MONTH(Config!$C$7)&lt;0,"Antes","T"&amp;(INT(((YEAR(B44)-YEAR(Config!$C$7))*12+MONTH(B44)-MONTH(Config!$C$7))/3)+1)))</f>
        <v/>
      </c>
      <c r="J44" s="76">
        <f>IF(E44="","",IFERROR(INDEX(Config!$C$11:$C$22,MATCH(E44,Config!$B$11:$B$22,0)),"No"))</f>
        <v/>
      </c>
      <c r="K44" s="77">
        <f>IF(B44="","",DATE(YEAR(B44),MONTH(B44),1))</f>
        <v/>
      </c>
    </row>
    <row r="45">
      <c r="B45" s="78" t="n"/>
      <c r="C45" s="79" t="n"/>
      <c r="D45" s="79" t="n"/>
      <c r="E45" s="79" t="n"/>
      <c r="F45" s="80" t="n"/>
      <c r="G45" s="76">
        <f>IF(D45="","",IFERROR(INDEX(Presupuesto!$C$9:$C$33,MATCH(D45,Presupuesto!$B$9:$B$33,0)),""))</f>
        <v/>
      </c>
      <c r="H45" s="76">
        <f>IF(B45="","",CHOOSE(MONTH(B45),"Ene","Feb","Mar","Abr","May","Jun","Jul","Ago","Sep","Oct","Nov","Dic")&amp;" "&amp;YEAR(B45))</f>
        <v/>
      </c>
      <c r="I45" s="76">
        <f>IF(B45="","",IF((YEAR(B45)-YEAR(Config!$C$7))*12+MONTH(B45)-MONTH(Config!$C$7)&lt;0,"Antes","T"&amp;(INT(((YEAR(B45)-YEAR(Config!$C$7))*12+MONTH(B45)-MONTH(Config!$C$7))/3)+1)))</f>
        <v/>
      </c>
      <c r="J45" s="76">
        <f>IF(E45="","",IFERROR(INDEX(Config!$C$11:$C$22,MATCH(E45,Config!$B$11:$B$22,0)),"No"))</f>
        <v/>
      </c>
      <c r="K45" s="77">
        <f>IF(B45="","",DATE(YEAR(B45),MONTH(B45),1))</f>
        <v/>
      </c>
    </row>
    <row r="46">
      <c r="B46" s="78" t="n"/>
      <c r="C46" s="79" t="n"/>
      <c r="D46" s="79" t="n"/>
      <c r="E46" s="79" t="n"/>
      <c r="F46" s="80" t="n"/>
      <c r="G46" s="76">
        <f>IF(D46="","",IFERROR(INDEX(Presupuesto!$C$9:$C$33,MATCH(D46,Presupuesto!$B$9:$B$33,0)),""))</f>
        <v/>
      </c>
      <c r="H46" s="76">
        <f>IF(B46="","",CHOOSE(MONTH(B46),"Ene","Feb","Mar","Abr","May","Jun","Jul","Ago","Sep","Oct","Nov","Dic")&amp;" "&amp;YEAR(B46))</f>
        <v/>
      </c>
      <c r="I46" s="76">
        <f>IF(B46="","",IF((YEAR(B46)-YEAR(Config!$C$7))*12+MONTH(B46)-MONTH(Config!$C$7)&lt;0,"Antes","T"&amp;(INT(((YEAR(B46)-YEAR(Config!$C$7))*12+MONTH(B46)-MONTH(Config!$C$7))/3)+1)))</f>
        <v/>
      </c>
      <c r="J46" s="76">
        <f>IF(E46="","",IFERROR(INDEX(Config!$C$11:$C$22,MATCH(E46,Config!$B$11:$B$22,0)),"No"))</f>
        <v/>
      </c>
      <c r="K46" s="77">
        <f>IF(B46="","",DATE(YEAR(B46),MONTH(B46),1))</f>
        <v/>
      </c>
    </row>
    <row r="47">
      <c r="B47" s="78" t="n"/>
      <c r="C47" s="79" t="n"/>
      <c r="D47" s="79" t="n"/>
      <c r="E47" s="79" t="n"/>
      <c r="F47" s="80" t="n"/>
      <c r="G47" s="76">
        <f>IF(D47="","",IFERROR(INDEX(Presupuesto!$C$9:$C$33,MATCH(D47,Presupuesto!$B$9:$B$33,0)),""))</f>
        <v/>
      </c>
      <c r="H47" s="76">
        <f>IF(B47="","",CHOOSE(MONTH(B47),"Ene","Feb","Mar","Abr","May","Jun","Jul","Ago","Sep","Oct","Nov","Dic")&amp;" "&amp;YEAR(B47))</f>
        <v/>
      </c>
      <c r="I47" s="76">
        <f>IF(B47="","",IF((YEAR(B47)-YEAR(Config!$C$7))*12+MONTH(B47)-MONTH(Config!$C$7)&lt;0,"Antes","T"&amp;(INT(((YEAR(B47)-YEAR(Config!$C$7))*12+MONTH(B47)-MONTH(Config!$C$7))/3)+1)))</f>
        <v/>
      </c>
      <c r="J47" s="76">
        <f>IF(E47="","",IFERROR(INDEX(Config!$C$11:$C$22,MATCH(E47,Config!$B$11:$B$22,0)),"No"))</f>
        <v/>
      </c>
      <c r="K47" s="77">
        <f>IF(B47="","",DATE(YEAR(B47),MONTH(B47),1))</f>
        <v/>
      </c>
    </row>
    <row r="48">
      <c r="B48" s="78" t="n"/>
      <c r="C48" s="79" t="n"/>
      <c r="D48" s="79" t="n"/>
      <c r="E48" s="79" t="n"/>
      <c r="F48" s="80" t="n"/>
      <c r="G48" s="76">
        <f>IF(D48="","",IFERROR(INDEX(Presupuesto!$C$9:$C$33,MATCH(D48,Presupuesto!$B$9:$B$33,0)),""))</f>
        <v/>
      </c>
      <c r="H48" s="76">
        <f>IF(B48="","",CHOOSE(MONTH(B48),"Ene","Feb","Mar","Abr","May","Jun","Jul","Ago","Sep","Oct","Nov","Dic")&amp;" "&amp;YEAR(B48))</f>
        <v/>
      </c>
      <c r="I48" s="76">
        <f>IF(B48="","",IF((YEAR(B48)-YEAR(Config!$C$7))*12+MONTH(B48)-MONTH(Config!$C$7)&lt;0,"Antes","T"&amp;(INT(((YEAR(B48)-YEAR(Config!$C$7))*12+MONTH(B48)-MONTH(Config!$C$7))/3)+1)))</f>
        <v/>
      </c>
      <c r="J48" s="76">
        <f>IF(E48="","",IFERROR(INDEX(Config!$C$11:$C$22,MATCH(E48,Config!$B$11:$B$22,0)),"No"))</f>
        <v/>
      </c>
      <c r="K48" s="77">
        <f>IF(B48="","",DATE(YEAR(B48),MONTH(B48),1))</f>
        <v/>
      </c>
    </row>
    <row r="49">
      <c r="B49" s="78" t="n"/>
      <c r="C49" s="79" t="n"/>
      <c r="D49" s="79" t="n"/>
      <c r="E49" s="79" t="n"/>
      <c r="F49" s="80" t="n"/>
      <c r="G49" s="76">
        <f>IF(D49="","",IFERROR(INDEX(Presupuesto!$C$9:$C$33,MATCH(D49,Presupuesto!$B$9:$B$33,0)),""))</f>
        <v/>
      </c>
      <c r="H49" s="76">
        <f>IF(B49="","",CHOOSE(MONTH(B49),"Ene","Feb","Mar","Abr","May","Jun","Jul","Ago","Sep","Oct","Nov","Dic")&amp;" "&amp;YEAR(B49))</f>
        <v/>
      </c>
      <c r="I49" s="76">
        <f>IF(B49="","",IF((YEAR(B49)-YEAR(Config!$C$7))*12+MONTH(B49)-MONTH(Config!$C$7)&lt;0,"Antes","T"&amp;(INT(((YEAR(B49)-YEAR(Config!$C$7))*12+MONTH(B49)-MONTH(Config!$C$7))/3)+1)))</f>
        <v/>
      </c>
      <c r="J49" s="76">
        <f>IF(E49="","",IFERROR(INDEX(Config!$C$11:$C$22,MATCH(E49,Config!$B$11:$B$22,0)),"No"))</f>
        <v/>
      </c>
      <c r="K49" s="77">
        <f>IF(B49="","",DATE(YEAR(B49),MONTH(B49),1))</f>
        <v/>
      </c>
    </row>
    <row r="50">
      <c r="B50" s="78" t="n"/>
      <c r="C50" s="79" t="n"/>
      <c r="D50" s="79" t="n"/>
      <c r="E50" s="79" t="n"/>
      <c r="F50" s="80" t="n"/>
      <c r="G50" s="76">
        <f>IF(D50="","",IFERROR(INDEX(Presupuesto!$C$9:$C$33,MATCH(D50,Presupuesto!$B$9:$B$33,0)),""))</f>
        <v/>
      </c>
      <c r="H50" s="76">
        <f>IF(B50="","",CHOOSE(MONTH(B50),"Ene","Feb","Mar","Abr","May","Jun","Jul","Ago","Sep","Oct","Nov","Dic")&amp;" "&amp;YEAR(B50))</f>
        <v/>
      </c>
      <c r="I50" s="76">
        <f>IF(B50="","",IF((YEAR(B50)-YEAR(Config!$C$7))*12+MONTH(B50)-MONTH(Config!$C$7)&lt;0,"Antes","T"&amp;(INT(((YEAR(B50)-YEAR(Config!$C$7))*12+MONTH(B50)-MONTH(Config!$C$7))/3)+1)))</f>
        <v/>
      </c>
      <c r="J50" s="76">
        <f>IF(E50="","",IFERROR(INDEX(Config!$C$11:$C$22,MATCH(E50,Config!$B$11:$B$22,0)),"No"))</f>
        <v/>
      </c>
      <c r="K50" s="77">
        <f>IF(B50="","",DATE(YEAR(B50),MONTH(B50),1))</f>
        <v/>
      </c>
    </row>
    <row r="51">
      <c r="B51" s="78" t="n"/>
      <c r="C51" s="79" t="n"/>
      <c r="D51" s="79" t="n"/>
      <c r="E51" s="79" t="n"/>
      <c r="F51" s="80" t="n"/>
      <c r="G51" s="76">
        <f>IF(D51="","",IFERROR(INDEX(Presupuesto!$C$9:$C$33,MATCH(D51,Presupuesto!$B$9:$B$33,0)),""))</f>
        <v/>
      </c>
      <c r="H51" s="76">
        <f>IF(B51="","",CHOOSE(MONTH(B51),"Ene","Feb","Mar","Abr","May","Jun","Jul","Ago","Sep","Oct","Nov","Dic")&amp;" "&amp;YEAR(B51))</f>
        <v/>
      </c>
      <c r="I51" s="76">
        <f>IF(B51="","",IF((YEAR(B51)-YEAR(Config!$C$7))*12+MONTH(B51)-MONTH(Config!$C$7)&lt;0,"Antes","T"&amp;(INT(((YEAR(B51)-YEAR(Config!$C$7))*12+MONTH(B51)-MONTH(Config!$C$7))/3)+1)))</f>
        <v/>
      </c>
      <c r="J51" s="76">
        <f>IF(E51="","",IFERROR(INDEX(Config!$C$11:$C$22,MATCH(E51,Config!$B$11:$B$22,0)),"No"))</f>
        <v/>
      </c>
      <c r="K51" s="77">
        <f>IF(B51="","",DATE(YEAR(B51),MONTH(B51),1))</f>
        <v/>
      </c>
    </row>
    <row r="52">
      <c r="B52" s="78" t="n"/>
      <c r="C52" s="79" t="n"/>
      <c r="D52" s="79" t="n"/>
      <c r="E52" s="79" t="n"/>
      <c r="F52" s="80" t="n"/>
      <c r="G52" s="76">
        <f>IF(D52="","",IFERROR(INDEX(Presupuesto!$C$9:$C$33,MATCH(D52,Presupuesto!$B$9:$B$33,0)),""))</f>
        <v/>
      </c>
      <c r="H52" s="76">
        <f>IF(B52="","",CHOOSE(MONTH(B52),"Ene","Feb","Mar","Abr","May","Jun","Jul","Ago","Sep","Oct","Nov","Dic")&amp;" "&amp;YEAR(B52))</f>
        <v/>
      </c>
      <c r="I52" s="76">
        <f>IF(B52="","",IF((YEAR(B52)-YEAR(Config!$C$7))*12+MONTH(B52)-MONTH(Config!$C$7)&lt;0,"Antes","T"&amp;(INT(((YEAR(B52)-YEAR(Config!$C$7))*12+MONTH(B52)-MONTH(Config!$C$7))/3)+1)))</f>
        <v/>
      </c>
      <c r="J52" s="76">
        <f>IF(E52="","",IFERROR(INDEX(Config!$C$11:$C$22,MATCH(E52,Config!$B$11:$B$22,0)),"No"))</f>
        <v/>
      </c>
      <c r="K52" s="77">
        <f>IF(B52="","",DATE(YEAR(B52),MONTH(B52),1))</f>
        <v/>
      </c>
    </row>
    <row r="53">
      <c r="B53" s="78" t="n"/>
      <c r="C53" s="79" t="n"/>
      <c r="D53" s="79" t="n"/>
      <c r="E53" s="79" t="n"/>
      <c r="F53" s="80" t="n"/>
      <c r="G53" s="76">
        <f>IF(D53="","",IFERROR(INDEX(Presupuesto!$C$9:$C$33,MATCH(D53,Presupuesto!$B$9:$B$33,0)),""))</f>
        <v/>
      </c>
      <c r="H53" s="76">
        <f>IF(B53="","",CHOOSE(MONTH(B53),"Ene","Feb","Mar","Abr","May","Jun","Jul","Ago","Sep","Oct","Nov","Dic")&amp;" "&amp;YEAR(B53))</f>
        <v/>
      </c>
      <c r="I53" s="76">
        <f>IF(B53="","",IF((YEAR(B53)-YEAR(Config!$C$7))*12+MONTH(B53)-MONTH(Config!$C$7)&lt;0,"Antes","T"&amp;(INT(((YEAR(B53)-YEAR(Config!$C$7))*12+MONTH(B53)-MONTH(Config!$C$7))/3)+1)))</f>
        <v/>
      </c>
      <c r="J53" s="76">
        <f>IF(E53="","",IFERROR(INDEX(Config!$C$11:$C$22,MATCH(E53,Config!$B$11:$B$22,0)),"No"))</f>
        <v/>
      </c>
      <c r="K53" s="77">
        <f>IF(B53="","",DATE(YEAR(B53),MONTH(B53),1))</f>
        <v/>
      </c>
    </row>
    <row r="54">
      <c r="B54" s="78" t="n"/>
      <c r="C54" s="79" t="n"/>
      <c r="D54" s="79" t="n"/>
      <c r="E54" s="79" t="n"/>
      <c r="F54" s="80" t="n"/>
      <c r="G54" s="76">
        <f>IF(D54="","",IFERROR(INDEX(Presupuesto!$C$9:$C$33,MATCH(D54,Presupuesto!$B$9:$B$33,0)),""))</f>
        <v/>
      </c>
      <c r="H54" s="76">
        <f>IF(B54="","",CHOOSE(MONTH(B54),"Ene","Feb","Mar","Abr","May","Jun","Jul","Ago","Sep","Oct","Nov","Dic")&amp;" "&amp;YEAR(B54))</f>
        <v/>
      </c>
      <c r="I54" s="76">
        <f>IF(B54="","",IF((YEAR(B54)-YEAR(Config!$C$7))*12+MONTH(B54)-MONTH(Config!$C$7)&lt;0,"Antes","T"&amp;(INT(((YEAR(B54)-YEAR(Config!$C$7))*12+MONTH(B54)-MONTH(Config!$C$7))/3)+1)))</f>
        <v/>
      </c>
      <c r="J54" s="76">
        <f>IF(E54="","",IFERROR(INDEX(Config!$C$11:$C$22,MATCH(E54,Config!$B$11:$B$22,0)),"No"))</f>
        <v/>
      </c>
      <c r="K54" s="77">
        <f>IF(B54="","",DATE(YEAR(B54),MONTH(B54),1))</f>
        <v/>
      </c>
    </row>
    <row r="55">
      <c r="B55" s="78" t="n"/>
      <c r="C55" s="79" t="n"/>
      <c r="D55" s="79" t="n"/>
      <c r="E55" s="79" t="n"/>
      <c r="F55" s="80" t="n"/>
      <c r="G55" s="76">
        <f>IF(D55="","",IFERROR(INDEX(Presupuesto!$C$9:$C$33,MATCH(D55,Presupuesto!$B$9:$B$33,0)),""))</f>
        <v/>
      </c>
      <c r="H55" s="76">
        <f>IF(B55="","",CHOOSE(MONTH(B55),"Ene","Feb","Mar","Abr","May","Jun","Jul","Ago","Sep","Oct","Nov","Dic")&amp;" "&amp;YEAR(B55))</f>
        <v/>
      </c>
      <c r="I55" s="76">
        <f>IF(B55="","",IF((YEAR(B55)-YEAR(Config!$C$7))*12+MONTH(B55)-MONTH(Config!$C$7)&lt;0,"Antes","T"&amp;(INT(((YEAR(B55)-YEAR(Config!$C$7))*12+MONTH(B55)-MONTH(Config!$C$7))/3)+1)))</f>
        <v/>
      </c>
      <c r="J55" s="76">
        <f>IF(E55="","",IFERROR(INDEX(Config!$C$11:$C$22,MATCH(E55,Config!$B$11:$B$22,0)),"No"))</f>
        <v/>
      </c>
      <c r="K55" s="77">
        <f>IF(B55="","",DATE(YEAR(B55),MONTH(B55),1))</f>
        <v/>
      </c>
    </row>
    <row r="56">
      <c r="B56" s="78" t="n"/>
      <c r="C56" s="79" t="n"/>
      <c r="D56" s="79" t="n"/>
      <c r="E56" s="79" t="n"/>
      <c r="F56" s="80" t="n"/>
      <c r="G56" s="76">
        <f>IF(D56="","",IFERROR(INDEX(Presupuesto!$C$9:$C$33,MATCH(D56,Presupuesto!$B$9:$B$33,0)),""))</f>
        <v/>
      </c>
      <c r="H56" s="76">
        <f>IF(B56="","",CHOOSE(MONTH(B56),"Ene","Feb","Mar","Abr","May","Jun","Jul","Ago","Sep","Oct","Nov","Dic")&amp;" "&amp;YEAR(B56))</f>
        <v/>
      </c>
      <c r="I56" s="76">
        <f>IF(B56="","",IF((YEAR(B56)-YEAR(Config!$C$7))*12+MONTH(B56)-MONTH(Config!$C$7)&lt;0,"Antes","T"&amp;(INT(((YEAR(B56)-YEAR(Config!$C$7))*12+MONTH(B56)-MONTH(Config!$C$7))/3)+1)))</f>
        <v/>
      </c>
      <c r="J56" s="76">
        <f>IF(E56="","",IFERROR(INDEX(Config!$C$11:$C$22,MATCH(E56,Config!$B$11:$B$22,0)),"No"))</f>
        <v/>
      </c>
      <c r="K56" s="77">
        <f>IF(B56="","",DATE(YEAR(B56),MONTH(B56),1))</f>
        <v/>
      </c>
    </row>
    <row r="57">
      <c r="B57" s="78" t="n"/>
      <c r="C57" s="79" t="n"/>
      <c r="D57" s="79" t="n"/>
      <c r="E57" s="79" t="n"/>
      <c r="F57" s="80" t="n"/>
      <c r="G57" s="76">
        <f>IF(D57="","",IFERROR(INDEX(Presupuesto!$C$9:$C$33,MATCH(D57,Presupuesto!$B$9:$B$33,0)),""))</f>
        <v/>
      </c>
      <c r="H57" s="76">
        <f>IF(B57="","",CHOOSE(MONTH(B57),"Ene","Feb","Mar","Abr","May","Jun","Jul","Ago","Sep","Oct","Nov","Dic")&amp;" "&amp;YEAR(B57))</f>
        <v/>
      </c>
      <c r="I57" s="76">
        <f>IF(B57="","",IF((YEAR(B57)-YEAR(Config!$C$7))*12+MONTH(B57)-MONTH(Config!$C$7)&lt;0,"Antes","T"&amp;(INT(((YEAR(B57)-YEAR(Config!$C$7))*12+MONTH(B57)-MONTH(Config!$C$7))/3)+1)))</f>
        <v/>
      </c>
      <c r="J57" s="76">
        <f>IF(E57="","",IFERROR(INDEX(Config!$C$11:$C$22,MATCH(E57,Config!$B$11:$B$22,0)),"No"))</f>
        <v/>
      </c>
      <c r="K57" s="77">
        <f>IF(B57="","",DATE(YEAR(B57),MONTH(B57),1))</f>
        <v/>
      </c>
    </row>
    <row r="58">
      <c r="B58" s="78" t="n"/>
      <c r="C58" s="79" t="n"/>
      <c r="D58" s="79" t="n"/>
      <c r="E58" s="79" t="n"/>
      <c r="F58" s="80" t="n"/>
      <c r="G58" s="76">
        <f>IF(D58="","",IFERROR(INDEX(Presupuesto!$C$9:$C$33,MATCH(D58,Presupuesto!$B$9:$B$33,0)),""))</f>
        <v/>
      </c>
      <c r="H58" s="76">
        <f>IF(B58="","",CHOOSE(MONTH(B58),"Ene","Feb","Mar","Abr","May","Jun","Jul","Ago","Sep","Oct","Nov","Dic")&amp;" "&amp;YEAR(B58))</f>
        <v/>
      </c>
      <c r="I58" s="76">
        <f>IF(B58="","",IF((YEAR(B58)-YEAR(Config!$C$7))*12+MONTH(B58)-MONTH(Config!$C$7)&lt;0,"Antes","T"&amp;(INT(((YEAR(B58)-YEAR(Config!$C$7))*12+MONTH(B58)-MONTH(Config!$C$7))/3)+1)))</f>
        <v/>
      </c>
      <c r="J58" s="76">
        <f>IF(E58="","",IFERROR(INDEX(Config!$C$11:$C$22,MATCH(E58,Config!$B$11:$B$22,0)),"No"))</f>
        <v/>
      </c>
      <c r="K58" s="77">
        <f>IF(B58="","",DATE(YEAR(B58),MONTH(B58),1))</f>
        <v/>
      </c>
    </row>
    <row r="59">
      <c r="B59" s="78" t="n"/>
      <c r="C59" s="79" t="n"/>
      <c r="D59" s="79" t="n"/>
      <c r="E59" s="79" t="n"/>
      <c r="F59" s="80" t="n"/>
      <c r="G59" s="76">
        <f>IF(D59="","",IFERROR(INDEX(Presupuesto!$C$9:$C$33,MATCH(D59,Presupuesto!$B$9:$B$33,0)),""))</f>
        <v/>
      </c>
      <c r="H59" s="76">
        <f>IF(B59="","",CHOOSE(MONTH(B59),"Ene","Feb","Mar","Abr","May","Jun","Jul","Ago","Sep","Oct","Nov","Dic")&amp;" "&amp;YEAR(B59))</f>
        <v/>
      </c>
      <c r="I59" s="76">
        <f>IF(B59="","",IF((YEAR(B59)-YEAR(Config!$C$7))*12+MONTH(B59)-MONTH(Config!$C$7)&lt;0,"Antes","T"&amp;(INT(((YEAR(B59)-YEAR(Config!$C$7))*12+MONTH(B59)-MONTH(Config!$C$7))/3)+1)))</f>
        <v/>
      </c>
      <c r="J59" s="76">
        <f>IF(E59="","",IFERROR(INDEX(Config!$C$11:$C$22,MATCH(E59,Config!$B$11:$B$22,0)),"No"))</f>
        <v/>
      </c>
      <c r="K59" s="77">
        <f>IF(B59="","",DATE(YEAR(B59),MONTH(B59),1))</f>
        <v/>
      </c>
    </row>
    <row r="60">
      <c r="B60" s="78" t="n"/>
      <c r="C60" s="79" t="n"/>
      <c r="D60" s="79" t="n"/>
      <c r="E60" s="79" t="n"/>
      <c r="F60" s="80" t="n"/>
      <c r="G60" s="76">
        <f>IF(D60="","",IFERROR(INDEX(Presupuesto!$C$9:$C$33,MATCH(D60,Presupuesto!$B$9:$B$33,0)),""))</f>
        <v/>
      </c>
      <c r="H60" s="76">
        <f>IF(B60="","",CHOOSE(MONTH(B60),"Ene","Feb","Mar","Abr","May","Jun","Jul","Ago","Sep","Oct","Nov","Dic")&amp;" "&amp;YEAR(B60))</f>
        <v/>
      </c>
      <c r="I60" s="76">
        <f>IF(B60="","",IF((YEAR(B60)-YEAR(Config!$C$7))*12+MONTH(B60)-MONTH(Config!$C$7)&lt;0,"Antes","T"&amp;(INT(((YEAR(B60)-YEAR(Config!$C$7))*12+MONTH(B60)-MONTH(Config!$C$7))/3)+1)))</f>
        <v/>
      </c>
      <c r="J60" s="76">
        <f>IF(E60="","",IFERROR(INDEX(Config!$C$11:$C$22,MATCH(E60,Config!$B$11:$B$22,0)),"No"))</f>
        <v/>
      </c>
      <c r="K60" s="77">
        <f>IF(B60="","",DATE(YEAR(B60),MONTH(B60),1))</f>
        <v/>
      </c>
    </row>
    <row r="61">
      <c r="B61" s="78" t="n"/>
      <c r="C61" s="79" t="n"/>
      <c r="D61" s="79" t="n"/>
      <c r="E61" s="79" t="n"/>
      <c r="F61" s="80" t="n"/>
      <c r="G61" s="76">
        <f>IF(D61="","",IFERROR(INDEX(Presupuesto!$C$9:$C$33,MATCH(D61,Presupuesto!$B$9:$B$33,0)),""))</f>
        <v/>
      </c>
      <c r="H61" s="76">
        <f>IF(B61="","",CHOOSE(MONTH(B61),"Ene","Feb","Mar","Abr","May","Jun","Jul","Ago","Sep","Oct","Nov","Dic")&amp;" "&amp;YEAR(B61))</f>
        <v/>
      </c>
      <c r="I61" s="76">
        <f>IF(B61="","",IF((YEAR(B61)-YEAR(Config!$C$7))*12+MONTH(B61)-MONTH(Config!$C$7)&lt;0,"Antes","T"&amp;(INT(((YEAR(B61)-YEAR(Config!$C$7))*12+MONTH(B61)-MONTH(Config!$C$7))/3)+1)))</f>
        <v/>
      </c>
      <c r="J61" s="76">
        <f>IF(E61="","",IFERROR(INDEX(Config!$C$11:$C$22,MATCH(E61,Config!$B$11:$B$22,0)),"No"))</f>
        <v/>
      </c>
      <c r="K61" s="77">
        <f>IF(B61="","",DATE(YEAR(B61),MONTH(B61),1))</f>
        <v/>
      </c>
    </row>
    <row r="62">
      <c r="B62" s="78" t="n"/>
      <c r="C62" s="79" t="n"/>
      <c r="D62" s="79" t="n"/>
      <c r="E62" s="79" t="n"/>
      <c r="F62" s="80" t="n"/>
      <c r="G62" s="76">
        <f>IF(D62="","",IFERROR(INDEX(Presupuesto!$C$9:$C$33,MATCH(D62,Presupuesto!$B$9:$B$33,0)),""))</f>
        <v/>
      </c>
      <c r="H62" s="76">
        <f>IF(B62="","",CHOOSE(MONTH(B62),"Ene","Feb","Mar","Abr","May","Jun","Jul","Ago","Sep","Oct","Nov","Dic")&amp;" "&amp;YEAR(B62))</f>
        <v/>
      </c>
      <c r="I62" s="76">
        <f>IF(B62="","",IF((YEAR(B62)-YEAR(Config!$C$7))*12+MONTH(B62)-MONTH(Config!$C$7)&lt;0,"Antes","T"&amp;(INT(((YEAR(B62)-YEAR(Config!$C$7))*12+MONTH(B62)-MONTH(Config!$C$7))/3)+1)))</f>
        <v/>
      </c>
      <c r="J62" s="76">
        <f>IF(E62="","",IFERROR(INDEX(Config!$C$11:$C$22,MATCH(E62,Config!$B$11:$B$22,0)),"No"))</f>
        <v/>
      </c>
      <c r="K62" s="77">
        <f>IF(B62="","",DATE(YEAR(B62),MONTH(B62),1))</f>
        <v/>
      </c>
    </row>
    <row r="63">
      <c r="B63" s="78" t="n"/>
      <c r="C63" s="79" t="n"/>
      <c r="D63" s="79" t="n"/>
      <c r="E63" s="79" t="n"/>
      <c r="F63" s="80" t="n"/>
      <c r="G63" s="76">
        <f>IF(D63="","",IFERROR(INDEX(Presupuesto!$C$9:$C$33,MATCH(D63,Presupuesto!$B$9:$B$33,0)),""))</f>
        <v/>
      </c>
      <c r="H63" s="76">
        <f>IF(B63="","",CHOOSE(MONTH(B63),"Ene","Feb","Mar","Abr","May","Jun","Jul","Ago","Sep","Oct","Nov","Dic")&amp;" "&amp;YEAR(B63))</f>
        <v/>
      </c>
      <c r="I63" s="76">
        <f>IF(B63="","",IF((YEAR(B63)-YEAR(Config!$C$7))*12+MONTH(B63)-MONTH(Config!$C$7)&lt;0,"Antes","T"&amp;(INT(((YEAR(B63)-YEAR(Config!$C$7))*12+MONTH(B63)-MONTH(Config!$C$7))/3)+1)))</f>
        <v/>
      </c>
      <c r="J63" s="76">
        <f>IF(E63="","",IFERROR(INDEX(Config!$C$11:$C$22,MATCH(E63,Config!$B$11:$B$22,0)),"No"))</f>
        <v/>
      </c>
      <c r="K63" s="77">
        <f>IF(B63="","",DATE(YEAR(B63),MONTH(B63),1))</f>
        <v/>
      </c>
    </row>
    <row r="64">
      <c r="B64" s="78" t="n"/>
      <c r="C64" s="79" t="n"/>
      <c r="D64" s="79" t="n"/>
      <c r="E64" s="79" t="n"/>
      <c r="F64" s="80" t="n"/>
      <c r="G64" s="76">
        <f>IF(D64="","",IFERROR(INDEX(Presupuesto!$C$9:$C$33,MATCH(D64,Presupuesto!$B$9:$B$33,0)),""))</f>
        <v/>
      </c>
      <c r="H64" s="76">
        <f>IF(B64="","",CHOOSE(MONTH(B64),"Ene","Feb","Mar","Abr","May","Jun","Jul","Ago","Sep","Oct","Nov","Dic")&amp;" "&amp;YEAR(B64))</f>
        <v/>
      </c>
      <c r="I64" s="76">
        <f>IF(B64="","",IF((YEAR(B64)-YEAR(Config!$C$7))*12+MONTH(B64)-MONTH(Config!$C$7)&lt;0,"Antes","T"&amp;(INT(((YEAR(B64)-YEAR(Config!$C$7))*12+MONTH(B64)-MONTH(Config!$C$7))/3)+1)))</f>
        <v/>
      </c>
      <c r="J64" s="76">
        <f>IF(E64="","",IFERROR(INDEX(Config!$C$11:$C$22,MATCH(E64,Config!$B$11:$B$22,0)),"No"))</f>
        <v/>
      </c>
      <c r="K64" s="77">
        <f>IF(B64="","",DATE(YEAR(B64),MONTH(B64),1))</f>
        <v/>
      </c>
    </row>
    <row r="65">
      <c r="B65" s="78" t="n"/>
      <c r="C65" s="79" t="n"/>
      <c r="D65" s="79" t="n"/>
      <c r="E65" s="79" t="n"/>
      <c r="F65" s="80" t="n"/>
      <c r="G65" s="76">
        <f>IF(D65="","",IFERROR(INDEX(Presupuesto!$C$9:$C$33,MATCH(D65,Presupuesto!$B$9:$B$33,0)),""))</f>
        <v/>
      </c>
      <c r="H65" s="76">
        <f>IF(B65="","",CHOOSE(MONTH(B65),"Ene","Feb","Mar","Abr","May","Jun","Jul","Ago","Sep","Oct","Nov","Dic")&amp;" "&amp;YEAR(B65))</f>
        <v/>
      </c>
      <c r="I65" s="76">
        <f>IF(B65="","",IF((YEAR(B65)-YEAR(Config!$C$7))*12+MONTH(B65)-MONTH(Config!$C$7)&lt;0,"Antes","T"&amp;(INT(((YEAR(B65)-YEAR(Config!$C$7))*12+MONTH(B65)-MONTH(Config!$C$7))/3)+1)))</f>
        <v/>
      </c>
      <c r="J65" s="76">
        <f>IF(E65="","",IFERROR(INDEX(Config!$C$11:$C$22,MATCH(E65,Config!$B$11:$B$22,0)),"No"))</f>
        <v/>
      </c>
      <c r="K65" s="77">
        <f>IF(B65="","",DATE(YEAR(B65),MONTH(B65),1))</f>
        <v/>
      </c>
    </row>
    <row r="66">
      <c r="B66" s="78" t="n"/>
      <c r="C66" s="79" t="n"/>
      <c r="D66" s="79" t="n"/>
      <c r="E66" s="79" t="n"/>
      <c r="F66" s="80" t="n"/>
      <c r="G66" s="76">
        <f>IF(D66="","",IFERROR(INDEX(Presupuesto!$C$9:$C$33,MATCH(D66,Presupuesto!$B$9:$B$33,0)),""))</f>
        <v/>
      </c>
      <c r="H66" s="76">
        <f>IF(B66="","",CHOOSE(MONTH(B66),"Ene","Feb","Mar","Abr","May","Jun","Jul","Ago","Sep","Oct","Nov","Dic")&amp;" "&amp;YEAR(B66))</f>
        <v/>
      </c>
      <c r="I66" s="76">
        <f>IF(B66="","",IF((YEAR(B66)-YEAR(Config!$C$7))*12+MONTH(B66)-MONTH(Config!$C$7)&lt;0,"Antes","T"&amp;(INT(((YEAR(B66)-YEAR(Config!$C$7))*12+MONTH(B66)-MONTH(Config!$C$7))/3)+1)))</f>
        <v/>
      </c>
      <c r="J66" s="76">
        <f>IF(E66="","",IFERROR(INDEX(Config!$C$11:$C$22,MATCH(E66,Config!$B$11:$B$22,0)),"No"))</f>
        <v/>
      </c>
      <c r="K66" s="77">
        <f>IF(B66="","",DATE(YEAR(B66),MONTH(B66),1))</f>
        <v/>
      </c>
    </row>
    <row r="67">
      <c r="B67" s="78" t="n"/>
      <c r="C67" s="79" t="n"/>
      <c r="D67" s="79" t="n"/>
      <c r="E67" s="79" t="n"/>
      <c r="F67" s="80" t="n"/>
      <c r="G67" s="76">
        <f>IF(D67="","",IFERROR(INDEX(Presupuesto!$C$9:$C$33,MATCH(D67,Presupuesto!$B$9:$B$33,0)),""))</f>
        <v/>
      </c>
      <c r="H67" s="76">
        <f>IF(B67="","",CHOOSE(MONTH(B67),"Ene","Feb","Mar","Abr","May","Jun","Jul","Ago","Sep","Oct","Nov","Dic")&amp;" "&amp;YEAR(B67))</f>
        <v/>
      </c>
      <c r="I67" s="76">
        <f>IF(B67="","",IF((YEAR(B67)-YEAR(Config!$C$7))*12+MONTH(B67)-MONTH(Config!$C$7)&lt;0,"Antes","T"&amp;(INT(((YEAR(B67)-YEAR(Config!$C$7))*12+MONTH(B67)-MONTH(Config!$C$7))/3)+1)))</f>
        <v/>
      </c>
      <c r="J67" s="76">
        <f>IF(E67="","",IFERROR(INDEX(Config!$C$11:$C$22,MATCH(E67,Config!$B$11:$B$22,0)),"No"))</f>
        <v/>
      </c>
      <c r="K67" s="77">
        <f>IF(B67="","",DATE(YEAR(B67),MONTH(B67),1))</f>
        <v/>
      </c>
    </row>
    <row r="68">
      <c r="B68" s="78" t="n"/>
      <c r="C68" s="79" t="n"/>
      <c r="D68" s="79" t="n"/>
      <c r="E68" s="79" t="n"/>
      <c r="F68" s="80" t="n"/>
      <c r="G68" s="76">
        <f>IF(D68="","",IFERROR(INDEX(Presupuesto!$C$9:$C$33,MATCH(D68,Presupuesto!$B$9:$B$33,0)),""))</f>
        <v/>
      </c>
      <c r="H68" s="76">
        <f>IF(B68="","",CHOOSE(MONTH(B68),"Ene","Feb","Mar","Abr","May","Jun","Jul","Ago","Sep","Oct","Nov","Dic")&amp;" "&amp;YEAR(B68))</f>
        <v/>
      </c>
      <c r="I68" s="76">
        <f>IF(B68="","",IF((YEAR(B68)-YEAR(Config!$C$7))*12+MONTH(B68)-MONTH(Config!$C$7)&lt;0,"Antes","T"&amp;(INT(((YEAR(B68)-YEAR(Config!$C$7))*12+MONTH(B68)-MONTH(Config!$C$7))/3)+1)))</f>
        <v/>
      </c>
      <c r="J68" s="76">
        <f>IF(E68="","",IFERROR(INDEX(Config!$C$11:$C$22,MATCH(E68,Config!$B$11:$B$22,0)),"No"))</f>
        <v/>
      </c>
      <c r="K68" s="77">
        <f>IF(B68="","",DATE(YEAR(B68),MONTH(B68),1))</f>
        <v/>
      </c>
    </row>
    <row r="69">
      <c r="B69" s="78" t="n"/>
      <c r="C69" s="79" t="n"/>
      <c r="D69" s="79" t="n"/>
      <c r="E69" s="79" t="n"/>
      <c r="F69" s="80" t="n"/>
      <c r="G69" s="76">
        <f>IF(D69="","",IFERROR(INDEX(Presupuesto!$C$9:$C$33,MATCH(D69,Presupuesto!$B$9:$B$33,0)),""))</f>
        <v/>
      </c>
      <c r="H69" s="76">
        <f>IF(B69="","",CHOOSE(MONTH(B69),"Ene","Feb","Mar","Abr","May","Jun","Jul","Ago","Sep","Oct","Nov","Dic")&amp;" "&amp;YEAR(B69))</f>
        <v/>
      </c>
      <c r="I69" s="76">
        <f>IF(B69="","",IF((YEAR(B69)-YEAR(Config!$C$7))*12+MONTH(B69)-MONTH(Config!$C$7)&lt;0,"Antes","T"&amp;(INT(((YEAR(B69)-YEAR(Config!$C$7))*12+MONTH(B69)-MONTH(Config!$C$7))/3)+1)))</f>
        <v/>
      </c>
      <c r="J69" s="76">
        <f>IF(E69="","",IFERROR(INDEX(Config!$C$11:$C$22,MATCH(E69,Config!$B$11:$B$22,0)),"No"))</f>
        <v/>
      </c>
      <c r="K69" s="77">
        <f>IF(B69="","",DATE(YEAR(B69),MONTH(B69),1))</f>
        <v/>
      </c>
    </row>
    <row r="70">
      <c r="B70" s="78" t="n"/>
      <c r="C70" s="79" t="n"/>
      <c r="D70" s="79" t="n"/>
      <c r="E70" s="79" t="n"/>
      <c r="F70" s="80" t="n"/>
      <c r="G70" s="76">
        <f>IF(D70="","",IFERROR(INDEX(Presupuesto!$C$9:$C$33,MATCH(D70,Presupuesto!$B$9:$B$33,0)),""))</f>
        <v/>
      </c>
      <c r="H70" s="76">
        <f>IF(B70="","",CHOOSE(MONTH(B70),"Ene","Feb","Mar","Abr","May","Jun","Jul","Ago","Sep","Oct","Nov","Dic")&amp;" "&amp;YEAR(B70))</f>
        <v/>
      </c>
      <c r="I70" s="76">
        <f>IF(B70="","",IF((YEAR(B70)-YEAR(Config!$C$7))*12+MONTH(B70)-MONTH(Config!$C$7)&lt;0,"Antes","T"&amp;(INT(((YEAR(B70)-YEAR(Config!$C$7))*12+MONTH(B70)-MONTH(Config!$C$7))/3)+1)))</f>
        <v/>
      </c>
      <c r="J70" s="76">
        <f>IF(E70="","",IFERROR(INDEX(Config!$C$11:$C$22,MATCH(E70,Config!$B$11:$B$22,0)),"No"))</f>
        <v/>
      </c>
      <c r="K70" s="77">
        <f>IF(B70="","",DATE(YEAR(B70),MONTH(B70),1))</f>
        <v/>
      </c>
    </row>
    <row r="71">
      <c r="B71" s="78" t="n"/>
      <c r="C71" s="79" t="n"/>
      <c r="D71" s="79" t="n"/>
      <c r="E71" s="79" t="n"/>
      <c r="F71" s="80" t="n"/>
      <c r="G71" s="76">
        <f>IF(D71="","",IFERROR(INDEX(Presupuesto!$C$9:$C$33,MATCH(D71,Presupuesto!$B$9:$B$33,0)),""))</f>
        <v/>
      </c>
      <c r="H71" s="76">
        <f>IF(B71="","",CHOOSE(MONTH(B71),"Ene","Feb","Mar","Abr","May","Jun","Jul","Ago","Sep","Oct","Nov","Dic")&amp;" "&amp;YEAR(B71))</f>
        <v/>
      </c>
      <c r="I71" s="76">
        <f>IF(B71="","",IF((YEAR(B71)-YEAR(Config!$C$7))*12+MONTH(B71)-MONTH(Config!$C$7)&lt;0,"Antes","T"&amp;(INT(((YEAR(B71)-YEAR(Config!$C$7))*12+MONTH(B71)-MONTH(Config!$C$7))/3)+1)))</f>
        <v/>
      </c>
      <c r="J71" s="76">
        <f>IF(E71="","",IFERROR(INDEX(Config!$C$11:$C$22,MATCH(E71,Config!$B$11:$B$22,0)),"No"))</f>
        <v/>
      </c>
      <c r="K71" s="77">
        <f>IF(B71="","",DATE(YEAR(B71),MONTH(B71),1))</f>
        <v/>
      </c>
    </row>
    <row r="72">
      <c r="B72" s="78" t="n"/>
      <c r="C72" s="79" t="n"/>
      <c r="D72" s="79" t="n"/>
      <c r="E72" s="79" t="n"/>
      <c r="F72" s="80" t="n"/>
      <c r="G72" s="76">
        <f>IF(D72="","",IFERROR(INDEX(Presupuesto!$C$9:$C$33,MATCH(D72,Presupuesto!$B$9:$B$33,0)),""))</f>
        <v/>
      </c>
      <c r="H72" s="76">
        <f>IF(B72="","",CHOOSE(MONTH(B72),"Ene","Feb","Mar","Abr","May","Jun","Jul","Ago","Sep","Oct","Nov","Dic")&amp;" "&amp;YEAR(B72))</f>
        <v/>
      </c>
      <c r="I72" s="76">
        <f>IF(B72="","",IF((YEAR(B72)-YEAR(Config!$C$7))*12+MONTH(B72)-MONTH(Config!$C$7)&lt;0,"Antes","T"&amp;(INT(((YEAR(B72)-YEAR(Config!$C$7))*12+MONTH(B72)-MONTH(Config!$C$7))/3)+1)))</f>
        <v/>
      </c>
      <c r="J72" s="76">
        <f>IF(E72="","",IFERROR(INDEX(Config!$C$11:$C$22,MATCH(E72,Config!$B$11:$B$22,0)),"No"))</f>
        <v/>
      </c>
      <c r="K72" s="77">
        <f>IF(B72="","",DATE(YEAR(B72),MONTH(B72),1))</f>
        <v/>
      </c>
    </row>
    <row r="73">
      <c r="B73" s="78" t="n"/>
      <c r="C73" s="79" t="n"/>
      <c r="D73" s="79" t="n"/>
      <c r="E73" s="79" t="n"/>
      <c r="F73" s="80" t="n"/>
      <c r="G73" s="76">
        <f>IF(D73="","",IFERROR(INDEX(Presupuesto!$C$9:$C$33,MATCH(D73,Presupuesto!$B$9:$B$33,0)),""))</f>
        <v/>
      </c>
      <c r="H73" s="76">
        <f>IF(B73="","",CHOOSE(MONTH(B73),"Ene","Feb","Mar","Abr","May","Jun","Jul","Ago","Sep","Oct","Nov","Dic")&amp;" "&amp;YEAR(B73))</f>
        <v/>
      </c>
      <c r="I73" s="76">
        <f>IF(B73="","",IF((YEAR(B73)-YEAR(Config!$C$7))*12+MONTH(B73)-MONTH(Config!$C$7)&lt;0,"Antes","T"&amp;(INT(((YEAR(B73)-YEAR(Config!$C$7))*12+MONTH(B73)-MONTH(Config!$C$7))/3)+1)))</f>
        <v/>
      </c>
      <c r="J73" s="76">
        <f>IF(E73="","",IFERROR(INDEX(Config!$C$11:$C$22,MATCH(E73,Config!$B$11:$B$22,0)),"No"))</f>
        <v/>
      </c>
      <c r="K73" s="77">
        <f>IF(B73="","",DATE(YEAR(B73),MONTH(B73),1))</f>
        <v/>
      </c>
    </row>
    <row r="74">
      <c r="B74" s="78" t="n"/>
      <c r="C74" s="79" t="n"/>
      <c r="D74" s="79" t="n"/>
      <c r="E74" s="79" t="n"/>
      <c r="F74" s="80" t="n"/>
      <c r="G74" s="76">
        <f>IF(D74="","",IFERROR(INDEX(Presupuesto!$C$9:$C$33,MATCH(D74,Presupuesto!$B$9:$B$33,0)),""))</f>
        <v/>
      </c>
      <c r="H74" s="76">
        <f>IF(B74="","",CHOOSE(MONTH(B74),"Ene","Feb","Mar","Abr","May","Jun","Jul","Ago","Sep","Oct","Nov","Dic")&amp;" "&amp;YEAR(B74))</f>
        <v/>
      </c>
      <c r="I74" s="76">
        <f>IF(B74="","",IF((YEAR(B74)-YEAR(Config!$C$7))*12+MONTH(B74)-MONTH(Config!$C$7)&lt;0,"Antes","T"&amp;(INT(((YEAR(B74)-YEAR(Config!$C$7))*12+MONTH(B74)-MONTH(Config!$C$7))/3)+1)))</f>
        <v/>
      </c>
      <c r="J74" s="76">
        <f>IF(E74="","",IFERROR(INDEX(Config!$C$11:$C$22,MATCH(E74,Config!$B$11:$B$22,0)),"No"))</f>
        <v/>
      </c>
      <c r="K74" s="77">
        <f>IF(B74="","",DATE(YEAR(B74),MONTH(B74),1))</f>
        <v/>
      </c>
    </row>
    <row r="75">
      <c r="B75" s="78" t="n"/>
      <c r="C75" s="79" t="n"/>
      <c r="D75" s="79" t="n"/>
      <c r="E75" s="79" t="n"/>
      <c r="F75" s="80" t="n"/>
      <c r="G75" s="76">
        <f>IF(D75="","",IFERROR(INDEX(Presupuesto!$C$9:$C$33,MATCH(D75,Presupuesto!$B$9:$B$33,0)),""))</f>
        <v/>
      </c>
      <c r="H75" s="76">
        <f>IF(B75="","",CHOOSE(MONTH(B75),"Ene","Feb","Mar","Abr","May","Jun","Jul","Ago","Sep","Oct","Nov","Dic")&amp;" "&amp;YEAR(B75))</f>
        <v/>
      </c>
      <c r="I75" s="76">
        <f>IF(B75="","",IF((YEAR(B75)-YEAR(Config!$C$7))*12+MONTH(B75)-MONTH(Config!$C$7)&lt;0,"Antes","T"&amp;(INT(((YEAR(B75)-YEAR(Config!$C$7))*12+MONTH(B75)-MONTH(Config!$C$7))/3)+1)))</f>
        <v/>
      </c>
      <c r="J75" s="76">
        <f>IF(E75="","",IFERROR(INDEX(Config!$C$11:$C$22,MATCH(E75,Config!$B$11:$B$22,0)),"No"))</f>
        <v/>
      </c>
      <c r="K75" s="77">
        <f>IF(B75="","",DATE(YEAR(B75),MONTH(B75),1))</f>
        <v/>
      </c>
    </row>
    <row r="76">
      <c r="B76" s="78" t="n"/>
      <c r="C76" s="79" t="n"/>
      <c r="D76" s="79" t="n"/>
      <c r="E76" s="79" t="n"/>
      <c r="F76" s="80" t="n"/>
      <c r="G76" s="76">
        <f>IF(D76="","",IFERROR(INDEX(Presupuesto!$C$9:$C$33,MATCH(D76,Presupuesto!$B$9:$B$33,0)),""))</f>
        <v/>
      </c>
      <c r="H76" s="76">
        <f>IF(B76="","",CHOOSE(MONTH(B76),"Ene","Feb","Mar","Abr","May","Jun","Jul","Ago","Sep","Oct","Nov","Dic")&amp;" "&amp;YEAR(B76))</f>
        <v/>
      </c>
      <c r="I76" s="76">
        <f>IF(B76="","",IF((YEAR(B76)-YEAR(Config!$C$7))*12+MONTH(B76)-MONTH(Config!$C$7)&lt;0,"Antes","T"&amp;(INT(((YEAR(B76)-YEAR(Config!$C$7))*12+MONTH(B76)-MONTH(Config!$C$7))/3)+1)))</f>
        <v/>
      </c>
      <c r="J76" s="76">
        <f>IF(E76="","",IFERROR(INDEX(Config!$C$11:$C$22,MATCH(E76,Config!$B$11:$B$22,0)),"No"))</f>
        <v/>
      </c>
      <c r="K76" s="77">
        <f>IF(B76="","",DATE(YEAR(B76),MONTH(B76),1))</f>
        <v/>
      </c>
    </row>
    <row r="77">
      <c r="B77" s="78" t="n"/>
      <c r="C77" s="79" t="n"/>
      <c r="D77" s="79" t="n"/>
      <c r="E77" s="79" t="n"/>
      <c r="F77" s="80" t="n"/>
      <c r="G77" s="76">
        <f>IF(D77="","",IFERROR(INDEX(Presupuesto!$C$9:$C$33,MATCH(D77,Presupuesto!$B$9:$B$33,0)),""))</f>
        <v/>
      </c>
      <c r="H77" s="76">
        <f>IF(B77="","",CHOOSE(MONTH(B77),"Ene","Feb","Mar","Abr","May","Jun","Jul","Ago","Sep","Oct","Nov","Dic")&amp;" "&amp;YEAR(B77))</f>
        <v/>
      </c>
      <c r="I77" s="76">
        <f>IF(B77="","",IF((YEAR(B77)-YEAR(Config!$C$7))*12+MONTH(B77)-MONTH(Config!$C$7)&lt;0,"Antes","T"&amp;(INT(((YEAR(B77)-YEAR(Config!$C$7))*12+MONTH(B77)-MONTH(Config!$C$7))/3)+1)))</f>
        <v/>
      </c>
      <c r="J77" s="76">
        <f>IF(E77="","",IFERROR(INDEX(Config!$C$11:$C$22,MATCH(E77,Config!$B$11:$B$22,0)),"No"))</f>
        <v/>
      </c>
      <c r="K77" s="77">
        <f>IF(B77="","",DATE(YEAR(B77),MONTH(B77),1))</f>
        <v/>
      </c>
    </row>
    <row r="78">
      <c r="B78" s="78" t="n"/>
      <c r="C78" s="79" t="n"/>
      <c r="D78" s="79" t="n"/>
      <c r="E78" s="79" t="n"/>
      <c r="F78" s="80" t="n"/>
      <c r="G78" s="76">
        <f>IF(D78="","",IFERROR(INDEX(Presupuesto!$C$9:$C$33,MATCH(D78,Presupuesto!$B$9:$B$33,0)),""))</f>
        <v/>
      </c>
      <c r="H78" s="76">
        <f>IF(B78="","",CHOOSE(MONTH(B78),"Ene","Feb","Mar","Abr","May","Jun","Jul","Ago","Sep","Oct","Nov","Dic")&amp;" "&amp;YEAR(B78))</f>
        <v/>
      </c>
      <c r="I78" s="76">
        <f>IF(B78="","",IF((YEAR(B78)-YEAR(Config!$C$7))*12+MONTH(B78)-MONTH(Config!$C$7)&lt;0,"Antes","T"&amp;(INT(((YEAR(B78)-YEAR(Config!$C$7))*12+MONTH(B78)-MONTH(Config!$C$7))/3)+1)))</f>
        <v/>
      </c>
      <c r="J78" s="76">
        <f>IF(E78="","",IFERROR(INDEX(Config!$C$11:$C$22,MATCH(E78,Config!$B$11:$B$22,0)),"No"))</f>
        <v/>
      </c>
      <c r="K78" s="77">
        <f>IF(B78="","",DATE(YEAR(B78),MONTH(B78),1))</f>
        <v/>
      </c>
    </row>
    <row r="79">
      <c r="B79" s="78" t="n"/>
      <c r="C79" s="79" t="n"/>
      <c r="D79" s="79" t="n"/>
      <c r="E79" s="79" t="n"/>
      <c r="F79" s="80" t="n"/>
      <c r="G79" s="76">
        <f>IF(D79="","",IFERROR(INDEX(Presupuesto!$C$9:$C$33,MATCH(D79,Presupuesto!$B$9:$B$33,0)),""))</f>
        <v/>
      </c>
      <c r="H79" s="76">
        <f>IF(B79="","",CHOOSE(MONTH(B79),"Ene","Feb","Mar","Abr","May","Jun","Jul","Ago","Sep","Oct","Nov","Dic")&amp;" "&amp;YEAR(B79))</f>
        <v/>
      </c>
      <c r="I79" s="76">
        <f>IF(B79="","",IF((YEAR(B79)-YEAR(Config!$C$7))*12+MONTH(B79)-MONTH(Config!$C$7)&lt;0,"Antes","T"&amp;(INT(((YEAR(B79)-YEAR(Config!$C$7))*12+MONTH(B79)-MONTH(Config!$C$7))/3)+1)))</f>
        <v/>
      </c>
      <c r="J79" s="76">
        <f>IF(E79="","",IFERROR(INDEX(Config!$C$11:$C$22,MATCH(E79,Config!$B$11:$B$22,0)),"No"))</f>
        <v/>
      </c>
      <c r="K79" s="77">
        <f>IF(B79="","",DATE(YEAR(B79),MONTH(B79),1))</f>
        <v/>
      </c>
    </row>
    <row r="80">
      <c r="B80" s="78" t="n"/>
      <c r="C80" s="79" t="n"/>
      <c r="D80" s="79" t="n"/>
      <c r="E80" s="79" t="n"/>
      <c r="F80" s="80" t="n"/>
      <c r="G80" s="76">
        <f>IF(D80="","",IFERROR(INDEX(Presupuesto!$C$9:$C$33,MATCH(D80,Presupuesto!$B$9:$B$33,0)),""))</f>
        <v/>
      </c>
      <c r="H80" s="76">
        <f>IF(B80="","",CHOOSE(MONTH(B80),"Ene","Feb","Mar","Abr","May","Jun","Jul","Ago","Sep","Oct","Nov","Dic")&amp;" "&amp;YEAR(B80))</f>
        <v/>
      </c>
      <c r="I80" s="76">
        <f>IF(B80="","",IF((YEAR(B80)-YEAR(Config!$C$7))*12+MONTH(B80)-MONTH(Config!$C$7)&lt;0,"Antes","T"&amp;(INT(((YEAR(B80)-YEAR(Config!$C$7))*12+MONTH(B80)-MONTH(Config!$C$7))/3)+1)))</f>
        <v/>
      </c>
      <c r="J80" s="76">
        <f>IF(E80="","",IFERROR(INDEX(Config!$C$11:$C$22,MATCH(E80,Config!$B$11:$B$22,0)),"No"))</f>
        <v/>
      </c>
      <c r="K80" s="77">
        <f>IF(B80="","",DATE(YEAR(B80),MONTH(B80),1))</f>
        <v/>
      </c>
    </row>
    <row r="81">
      <c r="B81" s="78" t="n"/>
      <c r="C81" s="79" t="n"/>
      <c r="D81" s="79" t="n"/>
      <c r="E81" s="79" t="n"/>
      <c r="F81" s="80" t="n"/>
      <c r="G81" s="76">
        <f>IF(D81="","",IFERROR(INDEX(Presupuesto!$C$9:$C$33,MATCH(D81,Presupuesto!$B$9:$B$33,0)),""))</f>
        <v/>
      </c>
      <c r="H81" s="76">
        <f>IF(B81="","",CHOOSE(MONTH(B81),"Ene","Feb","Mar","Abr","May","Jun","Jul","Ago","Sep","Oct","Nov","Dic")&amp;" "&amp;YEAR(B81))</f>
        <v/>
      </c>
      <c r="I81" s="76">
        <f>IF(B81="","",IF((YEAR(B81)-YEAR(Config!$C$7))*12+MONTH(B81)-MONTH(Config!$C$7)&lt;0,"Antes","T"&amp;(INT(((YEAR(B81)-YEAR(Config!$C$7))*12+MONTH(B81)-MONTH(Config!$C$7))/3)+1)))</f>
        <v/>
      </c>
      <c r="J81" s="76">
        <f>IF(E81="","",IFERROR(INDEX(Config!$C$11:$C$22,MATCH(E81,Config!$B$11:$B$22,0)),"No"))</f>
        <v/>
      </c>
      <c r="K81" s="77">
        <f>IF(B81="","",DATE(YEAR(B81),MONTH(B81),1))</f>
        <v/>
      </c>
    </row>
    <row r="82">
      <c r="B82" s="78" t="n"/>
      <c r="C82" s="79" t="n"/>
      <c r="D82" s="79" t="n"/>
      <c r="E82" s="79" t="n"/>
      <c r="F82" s="80" t="n"/>
      <c r="G82" s="76">
        <f>IF(D82="","",IFERROR(INDEX(Presupuesto!$C$9:$C$33,MATCH(D82,Presupuesto!$B$9:$B$33,0)),""))</f>
        <v/>
      </c>
      <c r="H82" s="76">
        <f>IF(B82="","",CHOOSE(MONTH(B82),"Ene","Feb","Mar","Abr","May","Jun","Jul","Ago","Sep","Oct","Nov","Dic")&amp;" "&amp;YEAR(B82))</f>
        <v/>
      </c>
      <c r="I82" s="76">
        <f>IF(B82="","",IF((YEAR(B82)-YEAR(Config!$C$7))*12+MONTH(B82)-MONTH(Config!$C$7)&lt;0,"Antes","T"&amp;(INT(((YEAR(B82)-YEAR(Config!$C$7))*12+MONTH(B82)-MONTH(Config!$C$7))/3)+1)))</f>
        <v/>
      </c>
      <c r="J82" s="76">
        <f>IF(E82="","",IFERROR(INDEX(Config!$C$11:$C$22,MATCH(E82,Config!$B$11:$B$22,0)),"No"))</f>
        <v/>
      </c>
      <c r="K82" s="77">
        <f>IF(B82="","",DATE(YEAR(B82),MONTH(B82),1))</f>
        <v/>
      </c>
    </row>
    <row r="83">
      <c r="B83" s="78" t="n"/>
      <c r="C83" s="79" t="n"/>
      <c r="D83" s="79" t="n"/>
      <c r="E83" s="79" t="n"/>
      <c r="F83" s="80" t="n"/>
      <c r="G83" s="76">
        <f>IF(D83="","",IFERROR(INDEX(Presupuesto!$C$9:$C$33,MATCH(D83,Presupuesto!$B$9:$B$33,0)),""))</f>
        <v/>
      </c>
      <c r="H83" s="76">
        <f>IF(B83="","",CHOOSE(MONTH(B83),"Ene","Feb","Mar","Abr","May","Jun","Jul","Ago","Sep","Oct","Nov","Dic")&amp;" "&amp;YEAR(B83))</f>
        <v/>
      </c>
      <c r="I83" s="76">
        <f>IF(B83="","",IF((YEAR(B83)-YEAR(Config!$C$7))*12+MONTH(B83)-MONTH(Config!$C$7)&lt;0,"Antes","T"&amp;(INT(((YEAR(B83)-YEAR(Config!$C$7))*12+MONTH(B83)-MONTH(Config!$C$7))/3)+1)))</f>
        <v/>
      </c>
      <c r="J83" s="76">
        <f>IF(E83="","",IFERROR(INDEX(Config!$C$11:$C$22,MATCH(E83,Config!$B$11:$B$22,0)),"No"))</f>
        <v/>
      </c>
      <c r="K83" s="77">
        <f>IF(B83="","",DATE(YEAR(B83),MONTH(B83),1))</f>
        <v/>
      </c>
    </row>
    <row r="84">
      <c r="B84" s="78" t="n"/>
      <c r="C84" s="79" t="n"/>
      <c r="D84" s="79" t="n"/>
      <c r="E84" s="79" t="n"/>
      <c r="F84" s="80" t="n"/>
      <c r="G84" s="76">
        <f>IF(D84="","",IFERROR(INDEX(Presupuesto!$C$9:$C$33,MATCH(D84,Presupuesto!$B$9:$B$33,0)),""))</f>
        <v/>
      </c>
      <c r="H84" s="76">
        <f>IF(B84="","",CHOOSE(MONTH(B84),"Ene","Feb","Mar","Abr","May","Jun","Jul","Ago","Sep","Oct","Nov","Dic")&amp;" "&amp;YEAR(B84))</f>
        <v/>
      </c>
      <c r="I84" s="76">
        <f>IF(B84="","",IF((YEAR(B84)-YEAR(Config!$C$7))*12+MONTH(B84)-MONTH(Config!$C$7)&lt;0,"Antes","T"&amp;(INT(((YEAR(B84)-YEAR(Config!$C$7))*12+MONTH(B84)-MONTH(Config!$C$7))/3)+1)))</f>
        <v/>
      </c>
      <c r="J84" s="76">
        <f>IF(E84="","",IFERROR(INDEX(Config!$C$11:$C$22,MATCH(E84,Config!$B$11:$B$22,0)),"No"))</f>
        <v/>
      </c>
      <c r="K84" s="77">
        <f>IF(B84="","",DATE(YEAR(B84),MONTH(B84),1))</f>
        <v/>
      </c>
    </row>
    <row r="85">
      <c r="B85" s="78" t="n"/>
      <c r="C85" s="79" t="n"/>
      <c r="D85" s="79" t="n"/>
      <c r="E85" s="79" t="n"/>
      <c r="F85" s="80" t="n"/>
      <c r="G85" s="76">
        <f>IF(D85="","",IFERROR(INDEX(Presupuesto!$C$9:$C$33,MATCH(D85,Presupuesto!$B$9:$B$33,0)),""))</f>
        <v/>
      </c>
      <c r="H85" s="76">
        <f>IF(B85="","",CHOOSE(MONTH(B85),"Ene","Feb","Mar","Abr","May","Jun","Jul","Ago","Sep","Oct","Nov","Dic")&amp;" "&amp;YEAR(B85))</f>
        <v/>
      </c>
      <c r="I85" s="76">
        <f>IF(B85="","",IF((YEAR(B85)-YEAR(Config!$C$7))*12+MONTH(B85)-MONTH(Config!$C$7)&lt;0,"Antes","T"&amp;(INT(((YEAR(B85)-YEAR(Config!$C$7))*12+MONTH(B85)-MONTH(Config!$C$7))/3)+1)))</f>
        <v/>
      </c>
      <c r="J85" s="76">
        <f>IF(E85="","",IFERROR(INDEX(Config!$C$11:$C$22,MATCH(E85,Config!$B$11:$B$22,0)),"No"))</f>
        <v/>
      </c>
      <c r="K85" s="77">
        <f>IF(B85="","",DATE(YEAR(B85),MONTH(B85),1))</f>
        <v/>
      </c>
    </row>
    <row r="86">
      <c r="B86" s="78" t="n"/>
      <c r="C86" s="79" t="n"/>
      <c r="D86" s="79" t="n"/>
      <c r="E86" s="79" t="n"/>
      <c r="F86" s="80" t="n"/>
      <c r="G86" s="76">
        <f>IF(D86="","",IFERROR(INDEX(Presupuesto!$C$9:$C$33,MATCH(D86,Presupuesto!$B$9:$B$33,0)),""))</f>
        <v/>
      </c>
      <c r="H86" s="76">
        <f>IF(B86="","",CHOOSE(MONTH(B86),"Ene","Feb","Mar","Abr","May","Jun","Jul","Ago","Sep","Oct","Nov","Dic")&amp;" "&amp;YEAR(B86))</f>
        <v/>
      </c>
      <c r="I86" s="76">
        <f>IF(B86="","",IF((YEAR(B86)-YEAR(Config!$C$7))*12+MONTH(B86)-MONTH(Config!$C$7)&lt;0,"Antes","T"&amp;(INT(((YEAR(B86)-YEAR(Config!$C$7))*12+MONTH(B86)-MONTH(Config!$C$7))/3)+1)))</f>
        <v/>
      </c>
      <c r="J86" s="76">
        <f>IF(E86="","",IFERROR(INDEX(Config!$C$11:$C$22,MATCH(E86,Config!$B$11:$B$22,0)),"No"))</f>
        <v/>
      </c>
      <c r="K86" s="77">
        <f>IF(B86="","",DATE(YEAR(B86),MONTH(B86),1))</f>
        <v/>
      </c>
    </row>
    <row r="87">
      <c r="B87" s="78" t="n"/>
      <c r="C87" s="79" t="n"/>
      <c r="D87" s="79" t="n"/>
      <c r="E87" s="79" t="n"/>
      <c r="F87" s="80" t="n"/>
      <c r="G87" s="76">
        <f>IF(D87="","",IFERROR(INDEX(Presupuesto!$C$9:$C$33,MATCH(D87,Presupuesto!$B$9:$B$33,0)),""))</f>
        <v/>
      </c>
      <c r="H87" s="76">
        <f>IF(B87="","",CHOOSE(MONTH(B87),"Ene","Feb","Mar","Abr","May","Jun","Jul","Ago","Sep","Oct","Nov","Dic")&amp;" "&amp;YEAR(B87))</f>
        <v/>
      </c>
      <c r="I87" s="76">
        <f>IF(B87="","",IF((YEAR(B87)-YEAR(Config!$C$7))*12+MONTH(B87)-MONTH(Config!$C$7)&lt;0,"Antes","T"&amp;(INT(((YEAR(B87)-YEAR(Config!$C$7))*12+MONTH(B87)-MONTH(Config!$C$7))/3)+1)))</f>
        <v/>
      </c>
      <c r="J87" s="76">
        <f>IF(E87="","",IFERROR(INDEX(Config!$C$11:$C$22,MATCH(E87,Config!$B$11:$B$22,0)),"No"))</f>
        <v/>
      </c>
      <c r="K87" s="77">
        <f>IF(B87="","",DATE(YEAR(B87),MONTH(B87),1))</f>
        <v/>
      </c>
    </row>
    <row r="88">
      <c r="B88" s="78" t="n"/>
      <c r="C88" s="79" t="n"/>
      <c r="D88" s="79" t="n"/>
      <c r="E88" s="79" t="n"/>
      <c r="F88" s="80" t="n"/>
      <c r="G88" s="76">
        <f>IF(D88="","",IFERROR(INDEX(Presupuesto!$C$9:$C$33,MATCH(D88,Presupuesto!$B$9:$B$33,0)),""))</f>
        <v/>
      </c>
      <c r="H88" s="76">
        <f>IF(B88="","",CHOOSE(MONTH(B88),"Ene","Feb","Mar","Abr","May","Jun","Jul","Ago","Sep","Oct","Nov","Dic")&amp;" "&amp;YEAR(B88))</f>
        <v/>
      </c>
      <c r="I88" s="76">
        <f>IF(B88="","",IF((YEAR(B88)-YEAR(Config!$C$7))*12+MONTH(B88)-MONTH(Config!$C$7)&lt;0,"Antes","T"&amp;(INT(((YEAR(B88)-YEAR(Config!$C$7))*12+MONTH(B88)-MONTH(Config!$C$7))/3)+1)))</f>
        <v/>
      </c>
      <c r="J88" s="76">
        <f>IF(E88="","",IFERROR(INDEX(Config!$C$11:$C$22,MATCH(E88,Config!$B$11:$B$22,0)),"No"))</f>
        <v/>
      </c>
      <c r="K88" s="77">
        <f>IF(B88="","",DATE(YEAR(B88),MONTH(B88),1))</f>
        <v/>
      </c>
    </row>
    <row r="89">
      <c r="B89" s="78" t="n"/>
      <c r="C89" s="79" t="n"/>
      <c r="D89" s="79" t="n"/>
      <c r="E89" s="79" t="n"/>
      <c r="F89" s="80" t="n"/>
      <c r="G89" s="76">
        <f>IF(D89="","",IFERROR(INDEX(Presupuesto!$C$9:$C$33,MATCH(D89,Presupuesto!$B$9:$B$33,0)),""))</f>
        <v/>
      </c>
      <c r="H89" s="76">
        <f>IF(B89="","",CHOOSE(MONTH(B89),"Ene","Feb","Mar","Abr","May","Jun","Jul","Ago","Sep","Oct","Nov","Dic")&amp;" "&amp;YEAR(B89))</f>
        <v/>
      </c>
      <c r="I89" s="76">
        <f>IF(B89="","",IF((YEAR(B89)-YEAR(Config!$C$7))*12+MONTH(B89)-MONTH(Config!$C$7)&lt;0,"Antes","T"&amp;(INT(((YEAR(B89)-YEAR(Config!$C$7))*12+MONTH(B89)-MONTH(Config!$C$7))/3)+1)))</f>
        <v/>
      </c>
      <c r="J89" s="76">
        <f>IF(E89="","",IFERROR(INDEX(Config!$C$11:$C$22,MATCH(E89,Config!$B$11:$B$22,0)),"No"))</f>
        <v/>
      </c>
      <c r="K89" s="77">
        <f>IF(B89="","",DATE(YEAR(B89),MONTH(B89),1))</f>
        <v/>
      </c>
    </row>
    <row r="90">
      <c r="B90" s="78" t="n"/>
      <c r="C90" s="79" t="n"/>
      <c r="D90" s="79" t="n"/>
      <c r="E90" s="79" t="n"/>
      <c r="F90" s="80" t="n"/>
      <c r="G90" s="76">
        <f>IF(D90="","",IFERROR(INDEX(Presupuesto!$C$9:$C$33,MATCH(D90,Presupuesto!$B$9:$B$33,0)),""))</f>
        <v/>
      </c>
      <c r="H90" s="76">
        <f>IF(B90="","",CHOOSE(MONTH(B90),"Ene","Feb","Mar","Abr","May","Jun","Jul","Ago","Sep","Oct","Nov","Dic")&amp;" "&amp;YEAR(B90))</f>
        <v/>
      </c>
      <c r="I90" s="76">
        <f>IF(B90="","",IF((YEAR(B90)-YEAR(Config!$C$7))*12+MONTH(B90)-MONTH(Config!$C$7)&lt;0,"Antes","T"&amp;(INT(((YEAR(B90)-YEAR(Config!$C$7))*12+MONTH(B90)-MONTH(Config!$C$7))/3)+1)))</f>
        <v/>
      </c>
      <c r="J90" s="76">
        <f>IF(E90="","",IFERROR(INDEX(Config!$C$11:$C$22,MATCH(E90,Config!$B$11:$B$22,0)),"No"))</f>
        <v/>
      </c>
      <c r="K90" s="77">
        <f>IF(B90="","",DATE(YEAR(B90),MONTH(B90),1))</f>
        <v/>
      </c>
    </row>
    <row r="91">
      <c r="B91" s="78" t="n"/>
      <c r="C91" s="79" t="n"/>
      <c r="D91" s="79" t="n"/>
      <c r="E91" s="79" t="n"/>
      <c r="F91" s="80" t="n"/>
      <c r="G91" s="76">
        <f>IF(D91="","",IFERROR(INDEX(Presupuesto!$C$9:$C$33,MATCH(D91,Presupuesto!$B$9:$B$33,0)),""))</f>
        <v/>
      </c>
      <c r="H91" s="76">
        <f>IF(B91="","",CHOOSE(MONTH(B91),"Ene","Feb","Mar","Abr","May","Jun","Jul","Ago","Sep","Oct","Nov","Dic")&amp;" "&amp;YEAR(B91))</f>
        <v/>
      </c>
      <c r="I91" s="76">
        <f>IF(B91="","",IF((YEAR(B91)-YEAR(Config!$C$7))*12+MONTH(B91)-MONTH(Config!$C$7)&lt;0,"Antes","T"&amp;(INT(((YEAR(B91)-YEAR(Config!$C$7))*12+MONTH(B91)-MONTH(Config!$C$7))/3)+1)))</f>
        <v/>
      </c>
      <c r="J91" s="76">
        <f>IF(E91="","",IFERROR(INDEX(Config!$C$11:$C$22,MATCH(E91,Config!$B$11:$B$22,0)),"No"))</f>
        <v/>
      </c>
      <c r="K91" s="77">
        <f>IF(B91="","",DATE(YEAR(B91),MONTH(B91),1))</f>
        <v/>
      </c>
    </row>
    <row r="92">
      <c r="B92" s="78" t="n"/>
      <c r="C92" s="79" t="n"/>
      <c r="D92" s="79" t="n"/>
      <c r="E92" s="79" t="n"/>
      <c r="F92" s="80" t="n"/>
      <c r="G92" s="76">
        <f>IF(D92="","",IFERROR(INDEX(Presupuesto!$C$9:$C$33,MATCH(D92,Presupuesto!$B$9:$B$33,0)),""))</f>
        <v/>
      </c>
      <c r="H92" s="76">
        <f>IF(B92="","",CHOOSE(MONTH(B92),"Ene","Feb","Mar","Abr","May","Jun","Jul","Ago","Sep","Oct","Nov","Dic")&amp;" "&amp;YEAR(B92))</f>
        <v/>
      </c>
      <c r="I92" s="76">
        <f>IF(B92="","",IF((YEAR(B92)-YEAR(Config!$C$7))*12+MONTH(B92)-MONTH(Config!$C$7)&lt;0,"Antes","T"&amp;(INT(((YEAR(B92)-YEAR(Config!$C$7))*12+MONTH(B92)-MONTH(Config!$C$7))/3)+1)))</f>
        <v/>
      </c>
      <c r="J92" s="76">
        <f>IF(E92="","",IFERROR(INDEX(Config!$C$11:$C$22,MATCH(E92,Config!$B$11:$B$22,0)),"No"))</f>
        <v/>
      </c>
      <c r="K92" s="77">
        <f>IF(B92="","",DATE(YEAR(B92),MONTH(B92),1))</f>
        <v/>
      </c>
    </row>
    <row r="93">
      <c r="B93" s="78" t="n"/>
      <c r="C93" s="79" t="n"/>
      <c r="D93" s="79" t="n"/>
      <c r="E93" s="79" t="n"/>
      <c r="F93" s="80" t="n"/>
      <c r="G93" s="76">
        <f>IF(D93="","",IFERROR(INDEX(Presupuesto!$C$9:$C$33,MATCH(D93,Presupuesto!$B$9:$B$33,0)),""))</f>
        <v/>
      </c>
      <c r="H93" s="76">
        <f>IF(B93="","",CHOOSE(MONTH(B93),"Ene","Feb","Mar","Abr","May","Jun","Jul","Ago","Sep","Oct","Nov","Dic")&amp;" "&amp;YEAR(B93))</f>
        <v/>
      </c>
      <c r="I93" s="76">
        <f>IF(B93="","",IF((YEAR(B93)-YEAR(Config!$C$7))*12+MONTH(B93)-MONTH(Config!$C$7)&lt;0,"Antes","T"&amp;(INT(((YEAR(B93)-YEAR(Config!$C$7))*12+MONTH(B93)-MONTH(Config!$C$7))/3)+1)))</f>
        <v/>
      </c>
      <c r="J93" s="76">
        <f>IF(E93="","",IFERROR(INDEX(Config!$C$11:$C$22,MATCH(E93,Config!$B$11:$B$22,0)),"No"))</f>
        <v/>
      </c>
      <c r="K93" s="77">
        <f>IF(B93="","",DATE(YEAR(B93),MONTH(B93),1))</f>
        <v/>
      </c>
    </row>
    <row r="94">
      <c r="B94" s="78" t="n"/>
      <c r="C94" s="79" t="n"/>
      <c r="D94" s="79" t="n"/>
      <c r="E94" s="79" t="n"/>
      <c r="F94" s="80" t="n"/>
      <c r="G94" s="76">
        <f>IF(D94="","",IFERROR(INDEX(Presupuesto!$C$9:$C$33,MATCH(D94,Presupuesto!$B$9:$B$33,0)),""))</f>
        <v/>
      </c>
      <c r="H94" s="76">
        <f>IF(B94="","",CHOOSE(MONTH(B94),"Ene","Feb","Mar","Abr","May","Jun","Jul","Ago","Sep","Oct","Nov","Dic")&amp;" "&amp;YEAR(B94))</f>
        <v/>
      </c>
      <c r="I94" s="76">
        <f>IF(B94="","",IF((YEAR(B94)-YEAR(Config!$C$7))*12+MONTH(B94)-MONTH(Config!$C$7)&lt;0,"Antes","T"&amp;(INT(((YEAR(B94)-YEAR(Config!$C$7))*12+MONTH(B94)-MONTH(Config!$C$7))/3)+1)))</f>
        <v/>
      </c>
      <c r="J94" s="76">
        <f>IF(E94="","",IFERROR(INDEX(Config!$C$11:$C$22,MATCH(E94,Config!$B$11:$B$22,0)),"No"))</f>
        <v/>
      </c>
      <c r="K94" s="77">
        <f>IF(B94="","",DATE(YEAR(B94),MONTH(B94),1))</f>
        <v/>
      </c>
    </row>
    <row r="95">
      <c r="B95" s="78" t="n"/>
      <c r="C95" s="79" t="n"/>
      <c r="D95" s="79" t="n"/>
      <c r="E95" s="79" t="n"/>
      <c r="F95" s="80" t="n"/>
      <c r="G95" s="76">
        <f>IF(D95="","",IFERROR(INDEX(Presupuesto!$C$9:$C$33,MATCH(D95,Presupuesto!$B$9:$B$33,0)),""))</f>
        <v/>
      </c>
      <c r="H95" s="76">
        <f>IF(B95="","",CHOOSE(MONTH(B95),"Ene","Feb","Mar","Abr","May","Jun","Jul","Ago","Sep","Oct","Nov","Dic")&amp;" "&amp;YEAR(B95))</f>
        <v/>
      </c>
      <c r="I95" s="76">
        <f>IF(B95="","",IF((YEAR(B95)-YEAR(Config!$C$7))*12+MONTH(B95)-MONTH(Config!$C$7)&lt;0,"Antes","T"&amp;(INT(((YEAR(B95)-YEAR(Config!$C$7))*12+MONTH(B95)-MONTH(Config!$C$7))/3)+1)))</f>
        <v/>
      </c>
      <c r="J95" s="76">
        <f>IF(E95="","",IFERROR(INDEX(Config!$C$11:$C$22,MATCH(E95,Config!$B$11:$B$22,0)),"No"))</f>
        <v/>
      </c>
      <c r="K95" s="77">
        <f>IF(B95="","",DATE(YEAR(B95),MONTH(B95),1))</f>
        <v/>
      </c>
    </row>
    <row r="96">
      <c r="B96" s="78" t="n"/>
      <c r="C96" s="79" t="n"/>
      <c r="D96" s="79" t="n"/>
      <c r="E96" s="79" t="n"/>
      <c r="F96" s="80" t="n"/>
      <c r="G96" s="76">
        <f>IF(D96="","",IFERROR(INDEX(Presupuesto!$C$9:$C$33,MATCH(D96,Presupuesto!$B$9:$B$33,0)),""))</f>
        <v/>
      </c>
      <c r="H96" s="76">
        <f>IF(B96="","",CHOOSE(MONTH(B96),"Ene","Feb","Mar","Abr","May","Jun","Jul","Ago","Sep","Oct","Nov","Dic")&amp;" "&amp;YEAR(B96))</f>
        <v/>
      </c>
      <c r="I96" s="76">
        <f>IF(B96="","",IF((YEAR(B96)-YEAR(Config!$C$7))*12+MONTH(B96)-MONTH(Config!$C$7)&lt;0,"Antes","T"&amp;(INT(((YEAR(B96)-YEAR(Config!$C$7))*12+MONTH(B96)-MONTH(Config!$C$7))/3)+1)))</f>
        <v/>
      </c>
      <c r="J96" s="76">
        <f>IF(E96="","",IFERROR(INDEX(Config!$C$11:$C$22,MATCH(E96,Config!$B$11:$B$22,0)),"No"))</f>
        <v/>
      </c>
      <c r="K96" s="77">
        <f>IF(B96="","",DATE(YEAR(B96),MONTH(B96),1))</f>
        <v/>
      </c>
    </row>
    <row r="97">
      <c r="B97" s="78" t="n"/>
      <c r="C97" s="79" t="n"/>
      <c r="D97" s="79" t="n"/>
      <c r="E97" s="79" t="n"/>
      <c r="F97" s="80" t="n"/>
      <c r="G97" s="76">
        <f>IF(D97="","",IFERROR(INDEX(Presupuesto!$C$9:$C$33,MATCH(D97,Presupuesto!$B$9:$B$33,0)),""))</f>
        <v/>
      </c>
      <c r="H97" s="76">
        <f>IF(B97="","",CHOOSE(MONTH(B97),"Ene","Feb","Mar","Abr","May","Jun","Jul","Ago","Sep","Oct","Nov","Dic")&amp;" "&amp;YEAR(B97))</f>
        <v/>
      </c>
      <c r="I97" s="76">
        <f>IF(B97="","",IF((YEAR(B97)-YEAR(Config!$C$7))*12+MONTH(B97)-MONTH(Config!$C$7)&lt;0,"Antes","T"&amp;(INT(((YEAR(B97)-YEAR(Config!$C$7))*12+MONTH(B97)-MONTH(Config!$C$7))/3)+1)))</f>
        <v/>
      </c>
      <c r="J97" s="76">
        <f>IF(E97="","",IFERROR(INDEX(Config!$C$11:$C$22,MATCH(E97,Config!$B$11:$B$22,0)),"No"))</f>
        <v/>
      </c>
      <c r="K97" s="77">
        <f>IF(B97="","",DATE(YEAR(B97),MONTH(B97),1))</f>
        <v/>
      </c>
    </row>
    <row r="98">
      <c r="B98" s="78" t="n"/>
      <c r="C98" s="79" t="n"/>
      <c r="D98" s="79" t="n"/>
      <c r="E98" s="79" t="n"/>
      <c r="F98" s="80" t="n"/>
      <c r="G98" s="76">
        <f>IF(D98="","",IFERROR(INDEX(Presupuesto!$C$9:$C$33,MATCH(D98,Presupuesto!$B$9:$B$33,0)),""))</f>
        <v/>
      </c>
      <c r="H98" s="76">
        <f>IF(B98="","",CHOOSE(MONTH(B98),"Ene","Feb","Mar","Abr","May","Jun","Jul","Ago","Sep","Oct","Nov","Dic")&amp;" "&amp;YEAR(B98))</f>
        <v/>
      </c>
      <c r="I98" s="76">
        <f>IF(B98="","",IF((YEAR(B98)-YEAR(Config!$C$7))*12+MONTH(B98)-MONTH(Config!$C$7)&lt;0,"Antes","T"&amp;(INT(((YEAR(B98)-YEAR(Config!$C$7))*12+MONTH(B98)-MONTH(Config!$C$7))/3)+1)))</f>
        <v/>
      </c>
      <c r="J98" s="76">
        <f>IF(E98="","",IFERROR(INDEX(Config!$C$11:$C$22,MATCH(E98,Config!$B$11:$B$22,0)),"No"))</f>
        <v/>
      </c>
      <c r="K98" s="77">
        <f>IF(B98="","",DATE(YEAR(B98),MONTH(B98),1))</f>
        <v/>
      </c>
    </row>
    <row r="99">
      <c r="B99" s="78" t="n"/>
      <c r="C99" s="79" t="n"/>
      <c r="D99" s="79" t="n"/>
      <c r="E99" s="79" t="n"/>
      <c r="F99" s="80" t="n"/>
      <c r="G99" s="76">
        <f>IF(D99="","",IFERROR(INDEX(Presupuesto!$C$9:$C$33,MATCH(D99,Presupuesto!$B$9:$B$33,0)),""))</f>
        <v/>
      </c>
      <c r="H99" s="76">
        <f>IF(B99="","",CHOOSE(MONTH(B99),"Ene","Feb","Mar","Abr","May","Jun","Jul","Ago","Sep","Oct","Nov","Dic")&amp;" "&amp;YEAR(B99))</f>
        <v/>
      </c>
      <c r="I99" s="76">
        <f>IF(B99="","",IF((YEAR(B99)-YEAR(Config!$C$7))*12+MONTH(B99)-MONTH(Config!$C$7)&lt;0,"Antes","T"&amp;(INT(((YEAR(B99)-YEAR(Config!$C$7))*12+MONTH(B99)-MONTH(Config!$C$7))/3)+1)))</f>
        <v/>
      </c>
      <c r="J99" s="76">
        <f>IF(E99="","",IFERROR(INDEX(Config!$C$11:$C$22,MATCH(E99,Config!$B$11:$B$22,0)),"No"))</f>
        <v/>
      </c>
      <c r="K99" s="77">
        <f>IF(B99="","",DATE(YEAR(B99),MONTH(B99),1))</f>
        <v/>
      </c>
    </row>
    <row r="100">
      <c r="B100" s="78" t="n"/>
      <c r="C100" s="79" t="n"/>
      <c r="D100" s="79" t="n"/>
      <c r="E100" s="79" t="n"/>
      <c r="F100" s="80" t="n"/>
      <c r="G100" s="76">
        <f>IF(D100="","",IFERROR(INDEX(Presupuesto!$C$9:$C$33,MATCH(D100,Presupuesto!$B$9:$B$33,0)),""))</f>
        <v/>
      </c>
      <c r="H100" s="76">
        <f>IF(B100="","",CHOOSE(MONTH(B100),"Ene","Feb","Mar","Abr","May","Jun","Jul","Ago","Sep","Oct","Nov","Dic")&amp;" "&amp;YEAR(B100))</f>
        <v/>
      </c>
      <c r="I100" s="76">
        <f>IF(B100="","",IF((YEAR(B100)-YEAR(Config!$C$7))*12+MONTH(B100)-MONTH(Config!$C$7)&lt;0,"Antes","T"&amp;(INT(((YEAR(B100)-YEAR(Config!$C$7))*12+MONTH(B100)-MONTH(Config!$C$7))/3)+1)))</f>
        <v/>
      </c>
      <c r="J100" s="76">
        <f>IF(E100="","",IFERROR(INDEX(Config!$C$11:$C$22,MATCH(E100,Config!$B$11:$B$22,0)),"No"))</f>
        <v/>
      </c>
      <c r="K100" s="77">
        <f>IF(B100="","",DATE(YEAR(B100),MONTH(B100),1))</f>
        <v/>
      </c>
    </row>
    <row r="101">
      <c r="B101" s="78" t="n"/>
      <c r="C101" s="79" t="n"/>
      <c r="D101" s="79" t="n"/>
      <c r="E101" s="79" t="n"/>
      <c r="F101" s="80" t="n"/>
      <c r="G101" s="76">
        <f>IF(D101="","",IFERROR(INDEX(Presupuesto!$C$9:$C$33,MATCH(D101,Presupuesto!$B$9:$B$33,0)),""))</f>
        <v/>
      </c>
      <c r="H101" s="76">
        <f>IF(B101="","",CHOOSE(MONTH(B101),"Ene","Feb","Mar","Abr","May","Jun","Jul","Ago","Sep","Oct","Nov","Dic")&amp;" "&amp;YEAR(B101))</f>
        <v/>
      </c>
      <c r="I101" s="76">
        <f>IF(B101="","",IF((YEAR(B101)-YEAR(Config!$C$7))*12+MONTH(B101)-MONTH(Config!$C$7)&lt;0,"Antes","T"&amp;(INT(((YEAR(B101)-YEAR(Config!$C$7))*12+MONTH(B101)-MONTH(Config!$C$7))/3)+1)))</f>
        <v/>
      </c>
      <c r="J101" s="76">
        <f>IF(E101="","",IFERROR(INDEX(Config!$C$11:$C$22,MATCH(E101,Config!$B$11:$B$22,0)),"No"))</f>
        <v/>
      </c>
      <c r="K101" s="77">
        <f>IF(B101="","",DATE(YEAR(B101),MONTH(B101),1))</f>
        <v/>
      </c>
    </row>
    <row r="102">
      <c r="B102" s="78" t="n"/>
      <c r="C102" s="79" t="n"/>
      <c r="D102" s="79" t="n"/>
      <c r="E102" s="79" t="n"/>
      <c r="F102" s="80" t="n"/>
      <c r="G102" s="76">
        <f>IF(D102="","",IFERROR(INDEX(Presupuesto!$C$9:$C$33,MATCH(D102,Presupuesto!$B$9:$B$33,0)),""))</f>
        <v/>
      </c>
      <c r="H102" s="76">
        <f>IF(B102="","",CHOOSE(MONTH(B102),"Ene","Feb","Mar","Abr","May","Jun","Jul","Ago","Sep","Oct","Nov","Dic")&amp;" "&amp;YEAR(B102))</f>
        <v/>
      </c>
      <c r="I102" s="76">
        <f>IF(B102="","",IF((YEAR(B102)-YEAR(Config!$C$7))*12+MONTH(B102)-MONTH(Config!$C$7)&lt;0,"Antes","T"&amp;(INT(((YEAR(B102)-YEAR(Config!$C$7))*12+MONTH(B102)-MONTH(Config!$C$7))/3)+1)))</f>
        <v/>
      </c>
      <c r="J102" s="76">
        <f>IF(E102="","",IFERROR(INDEX(Config!$C$11:$C$22,MATCH(E102,Config!$B$11:$B$22,0)),"No"))</f>
        <v/>
      </c>
      <c r="K102" s="77">
        <f>IF(B102="","",DATE(YEAR(B102),MONTH(B102),1))</f>
        <v/>
      </c>
    </row>
    <row r="103">
      <c r="B103" s="78" t="n"/>
      <c r="C103" s="79" t="n"/>
      <c r="D103" s="79" t="n"/>
      <c r="E103" s="79" t="n"/>
      <c r="F103" s="80" t="n"/>
      <c r="G103" s="76">
        <f>IF(D103="","",IFERROR(INDEX(Presupuesto!$C$9:$C$33,MATCH(D103,Presupuesto!$B$9:$B$33,0)),""))</f>
        <v/>
      </c>
      <c r="H103" s="76">
        <f>IF(B103="","",CHOOSE(MONTH(B103),"Ene","Feb","Mar","Abr","May","Jun","Jul","Ago","Sep","Oct","Nov","Dic")&amp;" "&amp;YEAR(B103))</f>
        <v/>
      </c>
      <c r="I103" s="76">
        <f>IF(B103="","",IF((YEAR(B103)-YEAR(Config!$C$7))*12+MONTH(B103)-MONTH(Config!$C$7)&lt;0,"Antes","T"&amp;(INT(((YEAR(B103)-YEAR(Config!$C$7))*12+MONTH(B103)-MONTH(Config!$C$7))/3)+1)))</f>
        <v/>
      </c>
      <c r="J103" s="76">
        <f>IF(E103="","",IFERROR(INDEX(Config!$C$11:$C$22,MATCH(E103,Config!$B$11:$B$22,0)),"No"))</f>
        <v/>
      </c>
      <c r="K103" s="77">
        <f>IF(B103="","",DATE(YEAR(B103),MONTH(B103),1))</f>
        <v/>
      </c>
    </row>
    <row r="104">
      <c r="B104" s="78" t="n"/>
      <c r="C104" s="79" t="n"/>
      <c r="D104" s="79" t="n"/>
      <c r="E104" s="79" t="n"/>
      <c r="F104" s="80" t="n"/>
      <c r="G104" s="76">
        <f>IF(D104="","",IFERROR(INDEX(Presupuesto!$C$9:$C$33,MATCH(D104,Presupuesto!$B$9:$B$33,0)),""))</f>
        <v/>
      </c>
      <c r="H104" s="76">
        <f>IF(B104="","",CHOOSE(MONTH(B104),"Ene","Feb","Mar","Abr","May","Jun","Jul","Ago","Sep","Oct","Nov","Dic")&amp;" "&amp;YEAR(B104))</f>
        <v/>
      </c>
      <c r="I104" s="76">
        <f>IF(B104="","",IF((YEAR(B104)-YEAR(Config!$C$7))*12+MONTH(B104)-MONTH(Config!$C$7)&lt;0,"Antes","T"&amp;(INT(((YEAR(B104)-YEAR(Config!$C$7))*12+MONTH(B104)-MONTH(Config!$C$7))/3)+1)))</f>
        <v/>
      </c>
      <c r="J104" s="76">
        <f>IF(E104="","",IFERROR(INDEX(Config!$C$11:$C$22,MATCH(E104,Config!$B$11:$B$22,0)),"No"))</f>
        <v/>
      </c>
      <c r="K104" s="77">
        <f>IF(B104="","",DATE(YEAR(B104),MONTH(B104),1))</f>
        <v/>
      </c>
    </row>
    <row r="105">
      <c r="B105" s="78" t="n"/>
      <c r="C105" s="79" t="n"/>
      <c r="D105" s="79" t="n"/>
      <c r="E105" s="79" t="n"/>
      <c r="F105" s="80" t="n"/>
      <c r="G105" s="76">
        <f>IF(D105="","",IFERROR(INDEX(Presupuesto!$C$9:$C$33,MATCH(D105,Presupuesto!$B$9:$B$33,0)),""))</f>
        <v/>
      </c>
      <c r="H105" s="76">
        <f>IF(B105="","",CHOOSE(MONTH(B105),"Ene","Feb","Mar","Abr","May","Jun","Jul","Ago","Sep","Oct","Nov","Dic")&amp;" "&amp;YEAR(B105))</f>
        <v/>
      </c>
      <c r="I105" s="76">
        <f>IF(B105="","",IF((YEAR(B105)-YEAR(Config!$C$7))*12+MONTH(B105)-MONTH(Config!$C$7)&lt;0,"Antes","T"&amp;(INT(((YEAR(B105)-YEAR(Config!$C$7))*12+MONTH(B105)-MONTH(Config!$C$7))/3)+1)))</f>
        <v/>
      </c>
      <c r="J105" s="76">
        <f>IF(E105="","",IFERROR(INDEX(Config!$C$11:$C$22,MATCH(E105,Config!$B$11:$B$22,0)),"No"))</f>
        <v/>
      </c>
      <c r="K105" s="77">
        <f>IF(B105="","",DATE(YEAR(B105),MONTH(B105),1))</f>
        <v/>
      </c>
    </row>
    <row r="106">
      <c r="B106" s="78" t="n"/>
      <c r="C106" s="79" t="n"/>
      <c r="D106" s="79" t="n"/>
      <c r="E106" s="79" t="n"/>
      <c r="F106" s="80" t="n"/>
      <c r="G106" s="76">
        <f>IF(D106="","",IFERROR(INDEX(Presupuesto!$C$9:$C$33,MATCH(D106,Presupuesto!$B$9:$B$33,0)),""))</f>
        <v/>
      </c>
      <c r="H106" s="76">
        <f>IF(B106="","",CHOOSE(MONTH(B106),"Ene","Feb","Mar","Abr","May","Jun","Jul","Ago","Sep","Oct","Nov","Dic")&amp;" "&amp;YEAR(B106))</f>
        <v/>
      </c>
      <c r="I106" s="76">
        <f>IF(B106="","",IF((YEAR(B106)-YEAR(Config!$C$7))*12+MONTH(B106)-MONTH(Config!$C$7)&lt;0,"Antes","T"&amp;(INT(((YEAR(B106)-YEAR(Config!$C$7))*12+MONTH(B106)-MONTH(Config!$C$7))/3)+1)))</f>
        <v/>
      </c>
      <c r="J106" s="76">
        <f>IF(E106="","",IFERROR(INDEX(Config!$C$11:$C$22,MATCH(E106,Config!$B$11:$B$22,0)),"No"))</f>
        <v/>
      </c>
      <c r="K106" s="77">
        <f>IF(B106="","",DATE(YEAR(B106),MONTH(B106),1))</f>
        <v/>
      </c>
    </row>
    <row r="107">
      <c r="B107" s="78" t="n"/>
      <c r="C107" s="79" t="n"/>
      <c r="D107" s="79" t="n"/>
      <c r="E107" s="79" t="n"/>
      <c r="F107" s="80" t="n"/>
      <c r="G107" s="76">
        <f>IF(D107="","",IFERROR(INDEX(Presupuesto!$C$9:$C$33,MATCH(D107,Presupuesto!$B$9:$B$33,0)),""))</f>
        <v/>
      </c>
      <c r="H107" s="76">
        <f>IF(B107="","",CHOOSE(MONTH(B107),"Ene","Feb","Mar","Abr","May","Jun","Jul","Ago","Sep","Oct","Nov","Dic")&amp;" "&amp;YEAR(B107))</f>
        <v/>
      </c>
      <c r="I107" s="76">
        <f>IF(B107="","",IF((YEAR(B107)-YEAR(Config!$C$7))*12+MONTH(B107)-MONTH(Config!$C$7)&lt;0,"Antes","T"&amp;(INT(((YEAR(B107)-YEAR(Config!$C$7))*12+MONTH(B107)-MONTH(Config!$C$7))/3)+1)))</f>
        <v/>
      </c>
      <c r="J107" s="76">
        <f>IF(E107="","",IFERROR(INDEX(Config!$C$11:$C$22,MATCH(E107,Config!$B$11:$B$22,0)),"No"))</f>
        <v/>
      </c>
      <c r="K107" s="77">
        <f>IF(B107="","",DATE(YEAR(B107),MONTH(B107),1))</f>
        <v/>
      </c>
    </row>
    <row r="108">
      <c r="B108" s="78" t="n"/>
      <c r="C108" s="79" t="n"/>
      <c r="D108" s="79" t="n"/>
      <c r="E108" s="79" t="n"/>
      <c r="F108" s="80" t="n"/>
      <c r="G108" s="76">
        <f>IF(D108="","",IFERROR(INDEX(Presupuesto!$C$9:$C$33,MATCH(D108,Presupuesto!$B$9:$B$33,0)),""))</f>
        <v/>
      </c>
      <c r="H108" s="76">
        <f>IF(B108="","",CHOOSE(MONTH(B108),"Ene","Feb","Mar","Abr","May","Jun","Jul","Ago","Sep","Oct","Nov","Dic")&amp;" "&amp;YEAR(B108))</f>
        <v/>
      </c>
      <c r="I108" s="76">
        <f>IF(B108="","",IF((YEAR(B108)-YEAR(Config!$C$7))*12+MONTH(B108)-MONTH(Config!$C$7)&lt;0,"Antes","T"&amp;(INT(((YEAR(B108)-YEAR(Config!$C$7))*12+MONTH(B108)-MONTH(Config!$C$7))/3)+1)))</f>
        <v/>
      </c>
      <c r="J108" s="76">
        <f>IF(E108="","",IFERROR(INDEX(Config!$C$11:$C$22,MATCH(E108,Config!$B$11:$B$22,0)),"No"))</f>
        <v/>
      </c>
      <c r="K108" s="77">
        <f>IF(B108="","",DATE(YEAR(B108),MONTH(B108),1))</f>
        <v/>
      </c>
    </row>
    <row r="109">
      <c r="B109" s="78" t="n"/>
      <c r="C109" s="79" t="n"/>
      <c r="D109" s="79" t="n"/>
      <c r="E109" s="79" t="n"/>
      <c r="F109" s="80" t="n"/>
      <c r="G109" s="76">
        <f>IF(D109="","",IFERROR(INDEX(Presupuesto!$C$9:$C$33,MATCH(D109,Presupuesto!$B$9:$B$33,0)),""))</f>
        <v/>
      </c>
      <c r="H109" s="76">
        <f>IF(B109="","",CHOOSE(MONTH(B109),"Ene","Feb","Mar","Abr","May","Jun","Jul","Ago","Sep","Oct","Nov","Dic")&amp;" "&amp;YEAR(B109))</f>
        <v/>
      </c>
      <c r="I109" s="76">
        <f>IF(B109="","",IF((YEAR(B109)-YEAR(Config!$C$7))*12+MONTH(B109)-MONTH(Config!$C$7)&lt;0,"Antes","T"&amp;(INT(((YEAR(B109)-YEAR(Config!$C$7))*12+MONTH(B109)-MONTH(Config!$C$7))/3)+1)))</f>
        <v/>
      </c>
      <c r="J109" s="76">
        <f>IF(E109="","",IFERROR(INDEX(Config!$C$11:$C$22,MATCH(E109,Config!$B$11:$B$22,0)),"No"))</f>
        <v/>
      </c>
      <c r="K109" s="77">
        <f>IF(B109="","",DATE(YEAR(B109),MONTH(B109),1))</f>
        <v/>
      </c>
    </row>
    <row r="110">
      <c r="B110" s="78" t="n"/>
      <c r="C110" s="79" t="n"/>
      <c r="D110" s="79" t="n"/>
      <c r="E110" s="79" t="n"/>
      <c r="F110" s="80" t="n"/>
      <c r="G110" s="76">
        <f>IF(D110="","",IFERROR(INDEX(Presupuesto!$C$9:$C$33,MATCH(D110,Presupuesto!$B$9:$B$33,0)),""))</f>
        <v/>
      </c>
      <c r="H110" s="76">
        <f>IF(B110="","",CHOOSE(MONTH(B110),"Ene","Feb","Mar","Abr","May","Jun","Jul","Ago","Sep","Oct","Nov","Dic")&amp;" "&amp;YEAR(B110))</f>
        <v/>
      </c>
      <c r="I110" s="76">
        <f>IF(B110="","",IF((YEAR(B110)-YEAR(Config!$C$7))*12+MONTH(B110)-MONTH(Config!$C$7)&lt;0,"Antes","T"&amp;(INT(((YEAR(B110)-YEAR(Config!$C$7))*12+MONTH(B110)-MONTH(Config!$C$7))/3)+1)))</f>
        <v/>
      </c>
      <c r="J110" s="76">
        <f>IF(E110="","",IFERROR(INDEX(Config!$C$11:$C$22,MATCH(E110,Config!$B$11:$B$22,0)),"No"))</f>
        <v/>
      </c>
      <c r="K110" s="77">
        <f>IF(B110="","",DATE(YEAR(B110),MONTH(B110),1))</f>
        <v/>
      </c>
    </row>
    <row r="111">
      <c r="B111" s="78" t="n"/>
      <c r="C111" s="79" t="n"/>
      <c r="D111" s="79" t="n"/>
      <c r="E111" s="79" t="n"/>
      <c r="F111" s="80" t="n"/>
      <c r="G111" s="76">
        <f>IF(D111="","",IFERROR(INDEX(Presupuesto!$C$9:$C$33,MATCH(D111,Presupuesto!$B$9:$B$33,0)),""))</f>
        <v/>
      </c>
      <c r="H111" s="76">
        <f>IF(B111="","",CHOOSE(MONTH(B111),"Ene","Feb","Mar","Abr","May","Jun","Jul","Ago","Sep","Oct","Nov","Dic")&amp;" "&amp;YEAR(B111))</f>
        <v/>
      </c>
      <c r="I111" s="76">
        <f>IF(B111="","",IF((YEAR(B111)-YEAR(Config!$C$7))*12+MONTH(B111)-MONTH(Config!$C$7)&lt;0,"Antes","T"&amp;(INT(((YEAR(B111)-YEAR(Config!$C$7))*12+MONTH(B111)-MONTH(Config!$C$7))/3)+1)))</f>
        <v/>
      </c>
      <c r="J111" s="76">
        <f>IF(E111="","",IFERROR(INDEX(Config!$C$11:$C$22,MATCH(E111,Config!$B$11:$B$22,0)),"No"))</f>
        <v/>
      </c>
      <c r="K111" s="77">
        <f>IF(B111="","",DATE(YEAR(B111),MONTH(B111),1))</f>
        <v/>
      </c>
    </row>
    <row r="112">
      <c r="B112" s="78" t="n"/>
      <c r="C112" s="79" t="n"/>
      <c r="D112" s="79" t="n"/>
      <c r="E112" s="79" t="n"/>
      <c r="F112" s="80" t="n"/>
      <c r="G112" s="76">
        <f>IF(D112="","",IFERROR(INDEX(Presupuesto!$C$9:$C$33,MATCH(D112,Presupuesto!$B$9:$B$33,0)),""))</f>
        <v/>
      </c>
      <c r="H112" s="76">
        <f>IF(B112="","",CHOOSE(MONTH(B112),"Ene","Feb","Mar","Abr","May","Jun","Jul","Ago","Sep","Oct","Nov","Dic")&amp;" "&amp;YEAR(B112))</f>
        <v/>
      </c>
      <c r="I112" s="76">
        <f>IF(B112="","",IF((YEAR(B112)-YEAR(Config!$C$7))*12+MONTH(B112)-MONTH(Config!$C$7)&lt;0,"Antes","T"&amp;(INT(((YEAR(B112)-YEAR(Config!$C$7))*12+MONTH(B112)-MONTH(Config!$C$7))/3)+1)))</f>
        <v/>
      </c>
      <c r="J112" s="76">
        <f>IF(E112="","",IFERROR(INDEX(Config!$C$11:$C$22,MATCH(E112,Config!$B$11:$B$22,0)),"No"))</f>
        <v/>
      </c>
      <c r="K112" s="77">
        <f>IF(B112="","",DATE(YEAR(B112),MONTH(B112),1))</f>
        <v/>
      </c>
    </row>
    <row r="113">
      <c r="B113" s="78" t="n"/>
      <c r="C113" s="79" t="n"/>
      <c r="D113" s="79" t="n"/>
      <c r="E113" s="79" t="n"/>
      <c r="F113" s="80" t="n"/>
      <c r="G113" s="76">
        <f>IF(D113="","",IFERROR(INDEX(Presupuesto!$C$9:$C$33,MATCH(D113,Presupuesto!$B$9:$B$33,0)),""))</f>
        <v/>
      </c>
      <c r="H113" s="76">
        <f>IF(B113="","",CHOOSE(MONTH(B113),"Ene","Feb","Mar","Abr","May","Jun","Jul","Ago","Sep","Oct","Nov","Dic")&amp;" "&amp;YEAR(B113))</f>
        <v/>
      </c>
      <c r="I113" s="76">
        <f>IF(B113="","",IF((YEAR(B113)-YEAR(Config!$C$7))*12+MONTH(B113)-MONTH(Config!$C$7)&lt;0,"Antes","T"&amp;(INT(((YEAR(B113)-YEAR(Config!$C$7))*12+MONTH(B113)-MONTH(Config!$C$7))/3)+1)))</f>
        <v/>
      </c>
      <c r="J113" s="76">
        <f>IF(E113="","",IFERROR(INDEX(Config!$C$11:$C$22,MATCH(E113,Config!$B$11:$B$22,0)),"No"))</f>
        <v/>
      </c>
      <c r="K113" s="77">
        <f>IF(B113="","",DATE(YEAR(B113),MONTH(B113),1))</f>
        <v/>
      </c>
    </row>
    <row r="114">
      <c r="B114" s="78" t="n"/>
      <c r="C114" s="79" t="n"/>
      <c r="D114" s="79" t="n"/>
      <c r="E114" s="79" t="n"/>
      <c r="F114" s="80" t="n"/>
      <c r="G114" s="76">
        <f>IF(D114="","",IFERROR(INDEX(Presupuesto!$C$9:$C$33,MATCH(D114,Presupuesto!$B$9:$B$33,0)),""))</f>
        <v/>
      </c>
      <c r="H114" s="76">
        <f>IF(B114="","",CHOOSE(MONTH(B114),"Ene","Feb","Mar","Abr","May","Jun","Jul","Ago","Sep","Oct","Nov","Dic")&amp;" "&amp;YEAR(B114))</f>
        <v/>
      </c>
      <c r="I114" s="76">
        <f>IF(B114="","",IF((YEAR(B114)-YEAR(Config!$C$7))*12+MONTH(B114)-MONTH(Config!$C$7)&lt;0,"Antes","T"&amp;(INT(((YEAR(B114)-YEAR(Config!$C$7))*12+MONTH(B114)-MONTH(Config!$C$7))/3)+1)))</f>
        <v/>
      </c>
      <c r="J114" s="76">
        <f>IF(E114="","",IFERROR(INDEX(Config!$C$11:$C$22,MATCH(E114,Config!$B$11:$B$22,0)),"No"))</f>
        <v/>
      </c>
      <c r="K114" s="77">
        <f>IF(B114="","",DATE(YEAR(B114),MONTH(B114),1))</f>
        <v/>
      </c>
    </row>
    <row r="115">
      <c r="B115" s="78" t="n"/>
      <c r="C115" s="79" t="n"/>
      <c r="D115" s="79" t="n"/>
      <c r="E115" s="79" t="n"/>
      <c r="F115" s="80" t="n"/>
      <c r="G115" s="76">
        <f>IF(D115="","",IFERROR(INDEX(Presupuesto!$C$9:$C$33,MATCH(D115,Presupuesto!$B$9:$B$33,0)),""))</f>
        <v/>
      </c>
      <c r="H115" s="76">
        <f>IF(B115="","",CHOOSE(MONTH(B115),"Ene","Feb","Mar","Abr","May","Jun","Jul","Ago","Sep","Oct","Nov","Dic")&amp;" "&amp;YEAR(B115))</f>
        <v/>
      </c>
      <c r="I115" s="76">
        <f>IF(B115="","",IF((YEAR(B115)-YEAR(Config!$C$7))*12+MONTH(B115)-MONTH(Config!$C$7)&lt;0,"Antes","T"&amp;(INT(((YEAR(B115)-YEAR(Config!$C$7))*12+MONTH(B115)-MONTH(Config!$C$7))/3)+1)))</f>
        <v/>
      </c>
      <c r="J115" s="76">
        <f>IF(E115="","",IFERROR(INDEX(Config!$C$11:$C$22,MATCH(E115,Config!$B$11:$B$22,0)),"No"))</f>
        <v/>
      </c>
      <c r="K115" s="77">
        <f>IF(B115="","",DATE(YEAR(B115),MONTH(B115),1))</f>
        <v/>
      </c>
    </row>
    <row r="116">
      <c r="B116" s="78" t="n"/>
      <c r="C116" s="79" t="n"/>
      <c r="D116" s="79" t="n"/>
      <c r="E116" s="79" t="n"/>
      <c r="F116" s="80" t="n"/>
      <c r="G116" s="76">
        <f>IF(D116="","",IFERROR(INDEX(Presupuesto!$C$9:$C$33,MATCH(D116,Presupuesto!$B$9:$B$33,0)),""))</f>
        <v/>
      </c>
      <c r="H116" s="76">
        <f>IF(B116="","",CHOOSE(MONTH(B116),"Ene","Feb","Mar","Abr","May","Jun","Jul","Ago","Sep","Oct","Nov","Dic")&amp;" "&amp;YEAR(B116))</f>
        <v/>
      </c>
      <c r="I116" s="76">
        <f>IF(B116="","",IF((YEAR(B116)-YEAR(Config!$C$7))*12+MONTH(B116)-MONTH(Config!$C$7)&lt;0,"Antes","T"&amp;(INT(((YEAR(B116)-YEAR(Config!$C$7))*12+MONTH(B116)-MONTH(Config!$C$7))/3)+1)))</f>
        <v/>
      </c>
      <c r="J116" s="76">
        <f>IF(E116="","",IFERROR(INDEX(Config!$C$11:$C$22,MATCH(E116,Config!$B$11:$B$22,0)),"No"))</f>
        <v/>
      </c>
      <c r="K116" s="77">
        <f>IF(B116="","",DATE(YEAR(B116),MONTH(B116),1))</f>
        <v/>
      </c>
    </row>
    <row r="117">
      <c r="B117" s="78" t="n"/>
      <c r="C117" s="79" t="n"/>
      <c r="D117" s="79" t="n"/>
      <c r="E117" s="79" t="n"/>
      <c r="F117" s="80" t="n"/>
      <c r="G117" s="76">
        <f>IF(D117="","",IFERROR(INDEX(Presupuesto!$C$9:$C$33,MATCH(D117,Presupuesto!$B$9:$B$33,0)),""))</f>
        <v/>
      </c>
      <c r="H117" s="76">
        <f>IF(B117="","",CHOOSE(MONTH(B117),"Ene","Feb","Mar","Abr","May","Jun","Jul","Ago","Sep","Oct","Nov","Dic")&amp;" "&amp;YEAR(B117))</f>
        <v/>
      </c>
      <c r="I117" s="76">
        <f>IF(B117="","",IF((YEAR(B117)-YEAR(Config!$C$7))*12+MONTH(B117)-MONTH(Config!$C$7)&lt;0,"Antes","T"&amp;(INT(((YEAR(B117)-YEAR(Config!$C$7))*12+MONTH(B117)-MONTH(Config!$C$7))/3)+1)))</f>
        <v/>
      </c>
      <c r="J117" s="76">
        <f>IF(E117="","",IFERROR(INDEX(Config!$C$11:$C$22,MATCH(E117,Config!$B$11:$B$22,0)),"No"))</f>
        <v/>
      </c>
      <c r="K117" s="77">
        <f>IF(B117="","",DATE(YEAR(B117),MONTH(B117),1))</f>
        <v/>
      </c>
    </row>
    <row r="118">
      <c r="B118" s="78" t="n"/>
      <c r="C118" s="79" t="n"/>
      <c r="D118" s="79" t="n"/>
      <c r="E118" s="79" t="n"/>
      <c r="F118" s="80" t="n"/>
      <c r="G118" s="76">
        <f>IF(D118="","",IFERROR(INDEX(Presupuesto!$C$9:$C$33,MATCH(D118,Presupuesto!$B$9:$B$33,0)),""))</f>
        <v/>
      </c>
      <c r="H118" s="76">
        <f>IF(B118="","",CHOOSE(MONTH(B118),"Ene","Feb","Mar","Abr","May","Jun","Jul","Ago","Sep","Oct","Nov","Dic")&amp;" "&amp;YEAR(B118))</f>
        <v/>
      </c>
      <c r="I118" s="76">
        <f>IF(B118="","",IF((YEAR(B118)-YEAR(Config!$C$7))*12+MONTH(B118)-MONTH(Config!$C$7)&lt;0,"Antes","T"&amp;(INT(((YEAR(B118)-YEAR(Config!$C$7))*12+MONTH(B118)-MONTH(Config!$C$7))/3)+1)))</f>
        <v/>
      </c>
      <c r="J118" s="76">
        <f>IF(E118="","",IFERROR(INDEX(Config!$C$11:$C$22,MATCH(E118,Config!$B$11:$B$22,0)),"No"))</f>
        <v/>
      </c>
      <c r="K118" s="77">
        <f>IF(B118="","",DATE(YEAR(B118),MONTH(B118),1))</f>
        <v/>
      </c>
    </row>
    <row r="119">
      <c r="B119" s="78" t="n"/>
      <c r="C119" s="79" t="n"/>
      <c r="D119" s="79" t="n"/>
      <c r="E119" s="79" t="n"/>
      <c r="F119" s="80" t="n"/>
      <c r="G119" s="76">
        <f>IF(D119="","",IFERROR(INDEX(Presupuesto!$C$9:$C$33,MATCH(D119,Presupuesto!$B$9:$B$33,0)),""))</f>
        <v/>
      </c>
      <c r="H119" s="76">
        <f>IF(B119="","",CHOOSE(MONTH(B119),"Ene","Feb","Mar","Abr","May","Jun","Jul","Ago","Sep","Oct","Nov","Dic")&amp;" "&amp;YEAR(B119))</f>
        <v/>
      </c>
      <c r="I119" s="76">
        <f>IF(B119="","",IF((YEAR(B119)-YEAR(Config!$C$7))*12+MONTH(B119)-MONTH(Config!$C$7)&lt;0,"Antes","T"&amp;(INT(((YEAR(B119)-YEAR(Config!$C$7))*12+MONTH(B119)-MONTH(Config!$C$7))/3)+1)))</f>
        <v/>
      </c>
      <c r="J119" s="76">
        <f>IF(E119="","",IFERROR(INDEX(Config!$C$11:$C$22,MATCH(E119,Config!$B$11:$B$22,0)),"No"))</f>
        <v/>
      </c>
      <c r="K119" s="77">
        <f>IF(B119="","",DATE(YEAR(B119),MONTH(B119),1))</f>
        <v/>
      </c>
    </row>
    <row r="120">
      <c r="B120" s="78" t="n"/>
      <c r="C120" s="79" t="n"/>
      <c r="D120" s="79" t="n"/>
      <c r="E120" s="79" t="n"/>
      <c r="F120" s="80" t="n"/>
      <c r="G120" s="76">
        <f>IF(D120="","",IFERROR(INDEX(Presupuesto!$C$9:$C$33,MATCH(D120,Presupuesto!$B$9:$B$33,0)),""))</f>
        <v/>
      </c>
      <c r="H120" s="76">
        <f>IF(B120="","",CHOOSE(MONTH(B120),"Ene","Feb","Mar","Abr","May","Jun","Jul","Ago","Sep","Oct","Nov","Dic")&amp;" "&amp;YEAR(B120))</f>
        <v/>
      </c>
      <c r="I120" s="76">
        <f>IF(B120="","",IF((YEAR(B120)-YEAR(Config!$C$7))*12+MONTH(B120)-MONTH(Config!$C$7)&lt;0,"Antes","T"&amp;(INT(((YEAR(B120)-YEAR(Config!$C$7))*12+MONTH(B120)-MONTH(Config!$C$7))/3)+1)))</f>
        <v/>
      </c>
      <c r="J120" s="76">
        <f>IF(E120="","",IFERROR(INDEX(Config!$C$11:$C$22,MATCH(E120,Config!$B$11:$B$22,0)),"No"))</f>
        <v/>
      </c>
      <c r="K120" s="77">
        <f>IF(B120="","",DATE(YEAR(B120),MONTH(B120),1))</f>
        <v/>
      </c>
    </row>
    <row r="121">
      <c r="B121" s="78" t="n"/>
      <c r="C121" s="79" t="n"/>
      <c r="D121" s="79" t="n"/>
      <c r="E121" s="79" t="n"/>
      <c r="F121" s="80" t="n"/>
      <c r="G121" s="76">
        <f>IF(D121="","",IFERROR(INDEX(Presupuesto!$C$9:$C$33,MATCH(D121,Presupuesto!$B$9:$B$33,0)),""))</f>
        <v/>
      </c>
      <c r="H121" s="76">
        <f>IF(B121="","",CHOOSE(MONTH(B121),"Ene","Feb","Mar","Abr","May","Jun","Jul","Ago","Sep","Oct","Nov","Dic")&amp;" "&amp;YEAR(B121))</f>
        <v/>
      </c>
      <c r="I121" s="76">
        <f>IF(B121="","",IF((YEAR(B121)-YEAR(Config!$C$7))*12+MONTH(B121)-MONTH(Config!$C$7)&lt;0,"Antes","T"&amp;(INT(((YEAR(B121)-YEAR(Config!$C$7))*12+MONTH(B121)-MONTH(Config!$C$7))/3)+1)))</f>
        <v/>
      </c>
      <c r="J121" s="76">
        <f>IF(E121="","",IFERROR(INDEX(Config!$C$11:$C$22,MATCH(E121,Config!$B$11:$B$22,0)),"No"))</f>
        <v/>
      </c>
      <c r="K121" s="77">
        <f>IF(B121="","",DATE(YEAR(B121),MONTH(B121),1))</f>
        <v/>
      </c>
    </row>
    <row r="122">
      <c r="B122" s="78" t="n"/>
      <c r="C122" s="79" t="n"/>
      <c r="D122" s="79" t="n"/>
      <c r="E122" s="79" t="n"/>
      <c r="F122" s="80" t="n"/>
      <c r="G122" s="76">
        <f>IF(D122="","",IFERROR(INDEX(Presupuesto!$C$9:$C$33,MATCH(D122,Presupuesto!$B$9:$B$33,0)),""))</f>
        <v/>
      </c>
      <c r="H122" s="76">
        <f>IF(B122="","",CHOOSE(MONTH(B122),"Ene","Feb","Mar","Abr","May","Jun","Jul","Ago","Sep","Oct","Nov","Dic")&amp;" "&amp;YEAR(B122))</f>
        <v/>
      </c>
      <c r="I122" s="76">
        <f>IF(B122="","",IF((YEAR(B122)-YEAR(Config!$C$7))*12+MONTH(B122)-MONTH(Config!$C$7)&lt;0,"Antes","T"&amp;(INT(((YEAR(B122)-YEAR(Config!$C$7))*12+MONTH(B122)-MONTH(Config!$C$7))/3)+1)))</f>
        <v/>
      </c>
      <c r="J122" s="76">
        <f>IF(E122="","",IFERROR(INDEX(Config!$C$11:$C$22,MATCH(E122,Config!$B$11:$B$22,0)),"No"))</f>
        <v/>
      </c>
      <c r="K122" s="77">
        <f>IF(B122="","",DATE(YEAR(B122),MONTH(B122),1))</f>
        <v/>
      </c>
    </row>
    <row r="123">
      <c r="B123" s="78" t="n"/>
      <c r="C123" s="79" t="n"/>
      <c r="D123" s="79" t="n"/>
      <c r="E123" s="79" t="n"/>
      <c r="F123" s="80" t="n"/>
      <c r="G123" s="76">
        <f>IF(D123="","",IFERROR(INDEX(Presupuesto!$C$9:$C$33,MATCH(D123,Presupuesto!$B$9:$B$33,0)),""))</f>
        <v/>
      </c>
      <c r="H123" s="76">
        <f>IF(B123="","",CHOOSE(MONTH(B123),"Ene","Feb","Mar","Abr","May","Jun","Jul","Ago","Sep","Oct","Nov","Dic")&amp;" "&amp;YEAR(B123))</f>
        <v/>
      </c>
      <c r="I123" s="76">
        <f>IF(B123="","",IF((YEAR(B123)-YEAR(Config!$C$7))*12+MONTH(B123)-MONTH(Config!$C$7)&lt;0,"Antes","T"&amp;(INT(((YEAR(B123)-YEAR(Config!$C$7))*12+MONTH(B123)-MONTH(Config!$C$7))/3)+1)))</f>
        <v/>
      </c>
      <c r="J123" s="76">
        <f>IF(E123="","",IFERROR(INDEX(Config!$C$11:$C$22,MATCH(E123,Config!$B$11:$B$22,0)),"No"))</f>
        <v/>
      </c>
      <c r="K123" s="77">
        <f>IF(B123="","",DATE(YEAR(B123),MONTH(B123),1))</f>
        <v/>
      </c>
    </row>
    <row r="124">
      <c r="B124" s="78" t="n"/>
      <c r="C124" s="79" t="n"/>
      <c r="D124" s="79" t="n"/>
      <c r="E124" s="79" t="n"/>
      <c r="F124" s="80" t="n"/>
      <c r="G124" s="76">
        <f>IF(D124="","",IFERROR(INDEX(Presupuesto!$C$9:$C$33,MATCH(D124,Presupuesto!$B$9:$B$33,0)),""))</f>
        <v/>
      </c>
      <c r="H124" s="76">
        <f>IF(B124="","",CHOOSE(MONTH(B124),"Ene","Feb","Mar","Abr","May","Jun","Jul","Ago","Sep","Oct","Nov","Dic")&amp;" "&amp;YEAR(B124))</f>
        <v/>
      </c>
      <c r="I124" s="76">
        <f>IF(B124="","",IF((YEAR(B124)-YEAR(Config!$C$7))*12+MONTH(B124)-MONTH(Config!$C$7)&lt;0,"Antes","T"&amp;(INT(((YEAR(B124)-YEAR(Config!$C$7))*12+MONTH(B124)-MONTH(Config!$C$7))/3)+1)))</f>
        <v/>
      </c>
      <c r="J124" s="76">
        <f>IF(E124="","",IFERROR(INDEX(Config!$C$11:$C$22,MATCH(E124,Config!$B$11:$B$22,0)),"No"))</f>
        <v/>
      </c>
      <c r="K124" s="77">
        <f>IF(B124="","",DATE(YEAR(B124),MONTH(B124),1))</f>
        <v/>
      </c>
    </row>
    <row r="125">
      <c r="B125" s="78" t="n"/>
      <c r="C125" s="79" t="n"/>
      <c r="D125" s="79" t="n"/>
      <c r="E125" s="79" t="n"/>
      <c r="F125" s="80" t="n"/>
      <c r="G125" s="76">
        <f>IF(D125="","",IFERROR(INDEX(Presupuesto!$C$9:$C$33,MATCH(D125,Presupuesto!$B$9:$B$33,0)),""))</f>
        <v/>
      </c>
      <c r="H125" s="76">
        <f>IF(B125="","",CHOOSE(MONTH(B125),"Ene","Feb","Mar","Abr","May","Jun","Jul","Ago","Sep","Oct","Nov","Dic")&amp;" "&amp;YEAR(B125))</f>
        <v/>
      </c>
      <c r="I125" s="76">
        <f>IF(B125="","",IF((YEAR(B125)-YEAR(Config!$C$7))*12+MONTH(B125)-MONTH(Config!$C$7)&lt;0,"Antes","T"&amp;(INT(((YEAR(B125)-YEAR(Config!$C$7))*12+MONTH(B125)-MONTH(Config!$C$7))/3)+1)))</f>
        <v/>
      </c>
      <c r="J125" s="76">
        <f>IF(E125="","",IFERROR(INDEX(Config!$C$11:$C$22,MATCH(E125,Config!$B$11:$B$22,0)),"No"))</f>
        <v/>
      </c>
      <c r="K125" s="77">
        <f>IF(B125="","",DATE(YEAR(B125),MONTH(B125),1))</f>
        <v/>
      </c>
    </row>
    <row r="126">
      <c r="B126" s="78" t="n"/>
      <c r="C126" s="79" t="n"/>
      <c r="D126" s="79" t="n"/>
      <c r="E126" s="79" t="n"/>
      <c r="F126" s="80" t="n"/>
      <c r="G126" s="76">
        <f>IF(D126="","",IFERROR(INDEX(Presupuesto!$C$9:$C$33,MATCH(D126,Presupuesto!$B$9:$B$33,0)),""))</f>
        <v/>
      </c>
      <c r="H126" s="76">
        <f>IF(B126="","",CHOOSE(MONTH(B126),"Ene","Feb","Mar","Abr","May","Jun","Jul","Ago","Sep","Oct","Nov","Dic")&amp;" "&amp;YEAR(B126))</f>
        <v/>
      </c>
      <c r="I126" s="76">
        <f>IF(B126="","",IF((YEAR(B126)-YEAR(Config!$C$7))*12+MONTH(B126)-MONTH(Config!$C$7)&lt;0,"Antes","T"&amp;(INT(((YEAR(B126)-YEAR(Config!$C$7))*12+MONTH(B126)-MONTH(Config!$C$7))/3)+1)))</f>
        <v/>
      </c>
      <c r="J126" s="76">
        <f>IF(E126="","",IFERROR(INDEX(Config!$C$11:$C$22,MATCH(E126,Config!$B$11:$B$22,0)),"No"))</f>
        <v/>
      </c>
      <c r="K126" s="77">
        <f>IF(B126="","",DATE(YEAR(B126),MONTH(B126),1))</f>
        <v/>
      </c>
    </row>
    <row r="127">
      <c r="B127" s="78" t="n"/>
      <c r="C127" s="79" t="n"/>
      <c r="D127" s="79" t="n"/>
      <c r="E127" s="79" t="n"/>
      <c r="F127" s="80" t="n"/>
      <c r="G127" s="76">
        <f>IF(D127="","",IFERROR(INDEX(Presupuesto!$C$9:$C$33,MATCH(D127,Presupuesto!$B$9:$B$33,0)),""))</f>
        <v/>
      </c>
      <c r="H127" s="76">
        <f>IF(B127="","",CHOOSE(MONTH(B127),"Ene","Feb","Mar","Abr","May","Jun","Jul","Ago","Sep","Oct","Nov","Dic")&amp;" "&amp;YEAR(B127))</f>
        <v/>
      </c>
      <c r="I127" s="76">
        <f>IF(B127="","",IF((YEAR(B127)-YEAR(Config!$C$7))*12+MONTH(B127)-MONTH(Config!$C$7)&lt;0,"Antes","T"&amp;(INT(((YEAR(B127)-YEAR(Config!$C$7))*12+MONTH(B127)-MONTH(Config!$C$7))/3)+1)))</f>
        <v/>
      </c>
      <c r="J127" s="76">
        <f>IF(E127="","",IFERROR(INDEX(Config!$C$11:$C$22,MATCH(E127,Config!$B$11:$B$22,0)),"No"))</f>
        <v/>
      </c>
      <c r="K127" s="77">
        <f>IF(B127="","",DATE(YEAR(B127),MONTH(B127),1))</f>
        <v/>
      </c>
    </row>
    <row r="128">
      <c r="B128" s="78" t="n"/>
      <c r="C128" s="79" t="n"/>
      <c r="D128" s="79" t="n"/>
      <c r="E128" s="79" t="n"/>
      <c r="F128" s="80" t="n"/>
      <c r="G128" s="76">
        <f>IF(D128="","",IFERROR(INDEX(Presupuesto!$C$9:$C$33,MATCH(D128,Presupuesto!$B$9:$B$33,0)),""))</f>
        <v/>
      </c>
      <c r="H128" s="76">
        <f>IF(B128="","",CHOOSE(MONTH(B128),"Ene","Feb","Mar","Abr","May","Jun","Jul","Ago","Sep","Oct","Nov","Dic")&amp;" "&amp;YEAR(B128))</f>
        <v/>
      </c>
      <c r="I128" s="76">
        <f>IF(B128="","",IF((YEAR(B128)-YEAR(Config!$C$7))*12+MONTH(B128)-MONTH(Config!$C$7)&lt;0,"Antes","T"&amp;(INT(((YEAR(B128)-YEAR(Config!$C$7))*12+MONTH(B128)-MONTH(Config!$C$7))/3)+1)))</f>
        <v/>
      </c>
      <c r="J128" s="76">
        <f>IF(E128="","",IFERROR(INDEX(Config!$C$11:$C$22,MATCH(E128,Config!$B$11:$B$22,0)),"No"))</f>
        <v/>
      </c>
      <c r="K128" s="77">
        <f>IF(B128="","",DATE(YEAR(B128),MONTH(B128),1))</f>
        <v/>
      </c>
    </row>
    <row r="129">
      <c r="B129" s="78" t="n"/>
      <c r="C129" s="79" t="n"/>
      <c r="D129" s="79" t="n"/>
      <c r="E129" s="79" t="n"/>
      <c r="F129" s="80" t="n"/>
      <c r="G129" s="76">
        <f>IF(D129="","",IFERROR(INDEX(Presupuesto!$C$9:$C$33,MATCH(D129,Presupuesto!$B$9:$B$33,0)),""))</f>
        <v/>
      </c>
      <c r="H129" s="76">
        <f>IF(B129="","",CHOOSE(MONTH(B129),"Ene","Feb","Mar","Abr","May","Jun","Jul","Ago","Sep","Oct","Nov","Dic")&amp;" "&amp;YEAR(B129))</f>
        <v/>
      </c>
      <c r="I129" s="76">
        <f>IF(B129="","",IF((YEAR(B129)-YEAR(Config!$C$7))*12+MONTH(B129)-MONTH(Config!$C$7)&lt;0,"Antes","T"&amp;(INT(((YEAR(B129)-YEAR(Config!$C$7))*12+MONTH(B129)-MONTH(Config!$C$7))/3)+1)))</f>
        <v/>
      </c>
      <c r="J129" s="76">
        <f>IF(E129="","",IFERROR(INDEX(Config!$C$11:$C$22,MATCH(E129,Config!$B$11:$B$22,0)),"No"))</f>
        <v/>
      </c>
      <c r="K129" s="77">
        <f>IF(B129="","",DATE(YEAR(B129),MONTH(B129),1))</f>
        <v/>
      </c>
    </row>
    <row r="130">
      <c r="B130" s="78" t="n"/>
      <c r="C130" s="79" t="n"/>
      <c r="D130" s="79" t="n"/>
      <c r="E130" s="79" t="n"/>
      <c r="F130" s="80" t="n"/>
      <c r="G130" s="76">
        <f>IF(D130="","",IFERROR(INDEX(Presupuesto!$C$9:$C$33,MATCH(D130,Presupuesto!$B$9:$B$33,0)),""))</f>
        <v/>
      </c>
      <c r="H130" s="76">
        <f>IF(B130="","",CHOOSE(MONTH(B130),"Ene","Feb","Mar","Abr","May","Jun","Jul","Ago","Sep","Oct","Nov","Dic")&amp;" "&amp;YEAR(B130))</f>
        <v/>
      </c>
      <c r="I130" s="76">
        <f>IF(B130="","",IF((YEAR(B130)-YEAR(Config!$C$7))*12+MONTH(B130)-MONTH(Config!$C$7)&lt;0,"Antes","T"&amp;(INT(((YEAR(B130)-YEAR(Config!$C$7))*12+MONTH(B130)-MONTH(Config!$C$7))/3)+1)))</f>
        <v/>
      </c>
      <c r="J130" s="76">
        <f>IF(E130="","",IFERROR(INDEX(Config!$C$11:$C$22,MATCH(E130,Config!$B$11:$B$22,0)),"No"))</f>
        <v/>
      </c>
      <c r="K130" s="77">
        <f>IF(B130="","",DATE(YEAR(B130),MONTH(B130),1))</f>
        <v/>
      </c>
    </row>
    <row r="131">
      <c r="B131" s="78" t="n"/>
      <c r="C131" s="79" t="n"/>
      <c r="D131" s="79" t="n"/>
      <c r="E131" s="79" t="n"/>
      <c r="F131" s="80" t="n"/>
      <c r="G131" s="76">
        <f>IF(D131="","",IFERROR(INDEX(Presupuesto!$C$9:$C$33,MATCH(D131,Presupuesto!$B$9:$B$33,0)),""))</f>
        <v/>
      </c>
      <c r="H131" s="76">
        <f>IF(B131="","",CHOOSE(MONTH(B131),"Ene","Feb","Mar","Abr","May","Jun","Jul","Ago","Sep","Oct","Nov","Dic")&amp;" "&amp;YEAR(B131))</f>
        <v/>
      </c>
      <c r="I131" s="76">
        <f>IF(B131="","",IF((YEAR(B131)-YEAR(Config!$C$7))*12+MONTH(B131)-MONTH(Config!$C$7)&lt;0,"Antes","T"&amp;(INT(((YEAR(B131)-YEAR(Config!$C$7))*12+MONTH(B131)-MONTH(Config!$C$7))/3)+1)))</f>
        <v/>
      </c>
      <c r="J131" s="76">
        <f>IF(E131="","",IFERROR(INDEX(Config!$C$11:$C$22,MATCH(E131,Config!$B$11:$B$22,0)),"No"))</f>
        <v/>
      </c>
      <c r="K131" s="77">
        <f>IF(B131="","",DATE(YEAR(B131),MONTH(B131),1))</f>
        <v/>
      </c>
    </row>
    <row r="132">
      <c r="B132" s="78" t="n"/>
      <c r="C132" s="79" t="n"/>
      <c r="D132" s="79" t="n"/>
      <c r="E132" s="79" t="n"/>
      <c r="F132" s="80" t="n"/>
      <c r="G132" s="76">
        <f>IF(D132="","",IFERROR(INDEX(Presupuesto!$C$9:$C$33,MATCH(D132,Presupuesto!$B$9:$B$33,0)),""))</f>
        <v/>
      </c>
      <c r="H132" s="76">
        <f>IF(B132="","",CHOOSE(MONTH(B132),"Ene","Feb","Mar","Abr","May","Jun","Jul","Ago","Sep","Oct","Nov","Dic")&amp;" "&amp;YEAR(B132))</f>
        <v/>
      </c>
      <c r="I132" s="76">
        <f>IF(B132="","",IF((YEAR(B132)-YEAR(Config!$C$7))*12+MONTH(B132)-MONTH(Config!$C$7)&lt;0,"Antes","T"&amp;(INT(((YEAR(B132)-YEAR(Config!$C$7))*12+MONTH(B132)-MONTH(Config!$C$7))/3)+1)))</f>
        <v/>
      </c>
      <c r="J132" s="76">
        <f>IF(E132="","",IFERROR(INDEX(Config!$C$11:$C$22,MATCH(E132,Config!$B$11:$B$22,0)),"No"))</f>
        <v/>
      </c>
      <c r="K132" s="77">
        <f>IF(B132="","",DATE(YEAR(B132),MONTH(B132),1))</f>
        <v/>
      </c>
    </row>
    <row r="133">
      <c r="B133" s="78" t="n"/>
      <c r="C133" s="79" t="n"/>
      <c r="D133" s="79" t="n"/>
      <c r="E133" s="79" t="n"/>
      <c r="F133" s="80" t="n"/>
      <c r="G133" s="76">
        <f>IF(D133="","",IFERROR(INDEX(Presupuesto!$C$9:$C$33,MATCH(D133,Presupuesto!$B$9:$B$33,0)),""))</f>
        <v/>
      </c>
      <c r="H133" s="76">
        <f>IF(B133="","",CHOOSE(MONTH(B133),"Ene","Feb","Mar","Abr","May","Jun","Jul","Ago","Sep","Oct","Nov","Dic")&amp;" "&amp;YEAR(B133))</f>
        <v/>
      </c>
      <c r="I133" s="76">
        <f>IF(B133="","",IF((YEAR(B133)-YEAR(Config!$C$7))*12+MONTH(B133)-MONTH(Config!$C$7)&lt;0,"Antes","T"&amp;(INT(((YEAR(B133)-YEAR(Config!$C$7))*12+MONTH(B133)-MONTH(Config!$C$7))/3)+1)))</f>
        <v/>
      </c>
      <c r="J133" s="76">
        <f>IF(E133="","",IFERROR(INDEX(Config!$C$11:$C$22,MATCH(E133,Config!$B$11:$B$22,0)),"No"))</f>
        <v/>
      </c>
      <c r="K133" s="77">
        <f>IF(B133="","",DATE(YEAR(B133),MONTH(B133),1))</f>
        <v/>
      </c>
    </row>
    <row r="134">
      <c r="B134" s="78" t="n"/>
      <c r="C134" s="79" t="n"/>
      <c r="D134" s="79" t="n"/>
      <c r="E134" s="79" t="n"/>
      <c r="F134" s="80" t="n"/>
      <c r="G134" s="76">
        <f>IF(D134="","",IFERROR(INDEX(Presupuesto!$C$9:$C$33,MATCH(D134,Presupuesto!$B$9:$B$33,0)),""))</f>
        <v/>
      </c>
      <c r="H134" s="76">
        <f>IF(B134="","",CHOOSE(MONTH(B134),"Ene","Feb","Mar","Abr","May","Jun","Jul","Ago","Sep","Oct","Nov","Dic")&amp;" "&amp;YEAR(B134))</f>
        <v/>
      </c>
      <c r="I134" s="76">
        <f>IF(B134="","",IF((YEAR(B134)-YEAR(Config!$C$7))*12+MONTH(B134)-MONTH(Config!$C$7)&lt;0,"Antes","T"&amp;(INT(((YEAR(B134)-YEAR(Config!$C$7))*12+MONTH(B134)-MONTH(Config!$C$7))/3)+1)))</f>
        <v/>
      </c>
      <c r="J134" s="76">
        <f>IF(E134="","",IFERROR(INDEX(Config!$C$11:$C$22,MATCH(E134,Config!$B$11:$B$22,0)),"No"))</f>
        <v/>
      </c>
      <c r="K134" s="77">
        <f>IF(B134="","",DATE(YEAR(B134),MONTH(B134),1))</f>
        <v/>
      </c>
    </row>
    <row r="135">
      <c r="B135" s="78" t="n"/>
      <c r="C135" s="79" t="n"/>
      <c r="D135" s="79" t="n"/>
      <c r="E135" s="79" t="n"/>
      <c r="F135" s="80" t="n"/>
      <c r="G135" s="76">
        <f>IF(D135="","",IFERROR(INDEX(Presupuesto!$C$9:$C$33,MATCH(D135,Presupuesto!$B$9:$B$33,0)),""))</f>
        <v/>
      </c>
      <c r="H135" s="76">
        <f>IF(B135="","",CHOOSE(MONTH(B135),"Ene","Feb","Mar","Abr","May","Jun","Jul","Ago","Sep","Oct","Nov","Dic")&amp;" "&amp;YEAR(B135))</f>
        <v/>
      </c>
      <c r="I135" s="76">
        <f>IF(B135="","",IF((YEAR(B135)-YEAR(Config!$C$7))*12+MONTH(B135)-MONTH(Config!$C$7)&lt;0,"Antes","T"&amp;(INT(((YEAR(B135)-YEAR(Config!$C$7))*12+MONTH(B135)-MONTH(Config!$C$7))/3)+1)))</f>
        <v/>
      </c>
      <c r="J135" s="76">
        <f>IF(E135="","",IFERROR(INDEX(Config!$C$11:$C$22,MATCH(E135,Config!$B$11:$B$22,0)),"No"))</f>
        <v/>
      </c>
      <c r="K135" s="77">
        <f>IF(B135="","",DATE(YEAR(B135),MONTH(B135),1))</f>
        <v/>
      </c>
    </row>
    <row r="136">
      <c r="B136" s="78" t="n"/>
      <c r="C136" s="79" t="n"/>
      <c r="D136" s="79" t="n"/>
      <c r="E136" s="79" t="n"/>
      <c r="F136" s="80" t="n"/>
      <c r="G136" s="76">
        <f>IF(D136="","",IFERROR(INDEX(Presupuesto!$C$9:$C$33,MATCH(D136,Presupuesto!$B$9:$B$33,0)),""))</f>
        <v/>
      </c>
      <c r="H136" s="76">
        <f>IF(B136="","",CHOOSE(MONTH(B136),"Ene","Feb","Mar","Abr","May","Jun","Jul","Ago","Sep","Oct","Nov","Dic")&amp;" "&amp;YEAR(B136))</f>
        <v/>
      </c>
      <c r="I136" s="76">
        <f>IF(B136="","",IF((YEAR(B136)-YEAR(Config!$C$7))*12+MONTH(B136)-MONTH(Config!$C$7)&lt;0,"Antes","T"&amp;(INT(((YEAR(B136)-YEAR(Config!$C$7))*12+MONTH(B136)-MONTH(Config!$C$7))/3)+1)))</f>
        <v/>
      </c>
      <c r="J136" s="76">
        <f>IF(E136="","",IFERROR(INDEX(Config!$C$11:$C$22,MATCH(E136,Config!$B$11:$B$22,0)),"No"))</f>
        <v/>
      </c>
      <c r="K136" s="77">
        <f>IF(B136="","",DATE(YEAR(B136),MONTH(B136),1))</f>
        <v/>
      </c>
    </row>
    <row r="137">
      <c r="B137" s="78" t="n"/>
      <c r="C137" s="79" t="n"/>
      <c r="D137" s="79" t="n"/>
      <c r="E137" s="79" t="n"/>
      <c r="F137" s="80" t="n"/>
      <c r="G137" s="76">
        <f>IF(D137="","",IFERROR(INDEX(Presupuesto!$C$9:$C$33,MATCH(D137,Presupuesto!$B$9:$B$33,0)),""))</f>
        <v/>
      </c>
      <c r="H137" s="76">
        <f>IF(B137="","",CHOOSE(MONTH(B137),"Ene","Feb","Mar","Abr","May","Jun","Jul","Ago","Sep","Oct","Nov","Dic")&amp;" "&amp;YEAR(B137))</f>
        <v/>
      </c>
      <c r="I137" s="76">
        <f>IF(B137="","",IF((YEAR(B137)-YEAR(Config!$C$7))*12+MONTH(B137)-MONTH(Config!$C$7)&lt;0,"Antes","T"&amp;(INT(((YEAR(B137)-YEAR(Config!$C$7))*12+MONTH(B137)-MONTH(Config!$C$7))/3)+1)))</f>
        <v/>
      </c>
      <c r="J137" s="76">
        <f>IF(E137="","",IFERROR(INDEX(Config!$C$11:$C$22,MATCH(E137,Config!$B$11:$B$22,0)),"No"))</f>
        <v/>
      </c>
      <c r="K137" s="77">
        <f>IF(B137="","",DATE(YEAR(B137),MONTH(B137),1))</f>
        <v/>
      </c>
    </row>
    <row r="138">
      <c r="B138" s="78" t="n"/>
      <c r="C138" s="79" t="n"/>
      <c r="D138" s="79" t="n"/>
      <c r="E138" s="79" t="n"/>
      <c r="F138" s="80" t="n"/>
      <c r="G138" s="76">
        <f>IF(D138="","",IFERROR(INDEX(Presupuesto!$C$9:$C$33,MATCH(D138,Presupuesto!$B$9:$B$33,0)),""))</f>
        <v/>
      </c>
      <c r="H138" s="76">
        <f>IF(B138="","",CHOOSE(MONTH(B138),"Ene","Feb","Mar","Abr","May","Jun","Jul","Ago","Sep","Oct","Nov","Dic")&amp;" "&amp;YEAR(B138))</f>
        <v/>
      </c>
      <c r="I138" s="76">
        <f>IF(B138="","",IF((YEAR(B138)-YEAR(Config!$C$7))*12+MONTH(B138)-MONTH(Config!$C$7)&lt;0,"Antes","T"&amp;(INT(((YEAR(B138)-YEAR(Config!$C$7))*12+MONTH(B138)-MONTH(Config!$C$7))/3)+1)))</f>
        <v/>
      </c>
      <c r="J138" s="76">
        <f>IF(E138="","",IFERROR(INDEX(Config!$C$11:$C$22,MATCH(E138,Config!$B$11:$B$22,0)),"No"))</f>
        <v/>
      </c>
      <c r="K138" s="77">
        <f>IF(B138="","",DATE(YEAR(B138),MONTH(B138),1))</f>
        <v/>
      </c>
    </row>
    <row r="139">
      <c r="B139" s="78" t="n"/>
      <c r="C139" s="79" t="n"/>
      <c r="D139" s="79" t="n"/>
      <c r="E139" s="79" t="n"/>
      <c r="F139" s="80" t="n"/>
      <c r="G139" s="76">
        <f>IF(D139="","",IFERROR(INDEX(Presupuesto!$C$9:$C$33,MATCH(D139,Presupuesto!$B$9:$B$33,0)),""))</f>
        <v/>
      </c>
      <c r="H139" s="76">
        <f>IF(B139="","",CHOOSE(MONTH(B139),"Ene","Feb","Mar","Abr","May","Jun","Jul","Ago","Sep","Oct","Nov","Dic")&amp;" "&amp;YEAR(B139))</f>
        <v/>
      </c>
      <c r="I139" s="76">
        <f>IF(B139="","",IF((YEAR(B139)-YEAR(Config!$C$7))*12+MONTH(B139)-MONTH(Config!$C$7)&lt;0,"Antes","T"&amp;(INT(((YEAR(B139)-YEAR(Config!$C$7))*12+MONTH(B139)-MONTH(Config!$C$7))/3)+1)))</f>
        <v/>
      </c>
      <c r="J139" s="76">
        <f>IF(E139="","",IFERROR(INDEX(Config!$C$11:$C$22,MATCH(E139,Config!$B$11:$B$22,0)),"No"))</f>
        <v/>
      </c>
      <c r="K139" s="77">
        <f>IF(B139="","",DATE(YEAR(B139),MONTH(B139),1))</f>
        <v/>
      </c>
    </row>
    <row r="140">
      <c r="B140" s="78" t="n"/>
      <c r="C140" s="79" t="n"/>
      <c r="D140" s="79" t="n"/>
      <c r="E140" s="79" t="n"/>
      <c r="F140" s="80" t="n"/>
      <c r="G140" s="76">
        <f>IF(D140="","",IFERROR(INDEX(Presupuesto!$C$9:$C$33,MATCH(D140,Presupuesto!$B$9:$B$33,0)),""))</f>
        <v/>
      </c>
      <c r="H140" s="76">
        <f>IF(B140="","",CHOOSE(MONTH(B140),"Ene","Feb","Mar","Abr","May","Jun","Jul","Ago","Sep","Oct","Nov","Dic")&amp;" "&amp;YEAR(B140))</f>
        <v/>
      </c>
      <c r="I140" s="76">
        <f>IF(B140="","",IF((YEAR(B140)-YEAR(Config!$C$7))*12+MONTH(B140)-MONTH(Config!$C$7)&lt;0,"Antes","T"&amp;(INT(((YEAR(B140)-YEAR(Config!$C$7))*12+MONTH(B140)-MONTH(Config!$C$7))/3)+1)))</f>
        <v/>
      </c>
      <c r="J140" s="76">
        <f>IF(E140="","",IFERROR(INDEX(Config!$C$11:$C$22,MATCH(E140,Config!$B$11:$B$22,0)),"No"))</f>
        <v/>
      </c>
      <c r="K140" s="77">
        <f>IF(B140="","",DATE(YEAR(B140),MONTH(B140),1))</f>
        <v/>
      </c>
    </row>
    <row r="141">
      <c r="B141" s="78" t="n"/>
      <c r="C141" s="79" t="n"/>
      <c r="D141" s="79" t="n"/>
      <c r="E141" s="79" t="n"/>
      <c r="F141" s="80" t="n"/>
      <c r="G141" s="76">
        <f>IF(D141="","",IFERROR(INDEX(Presupuesto!$C$9:$C$33,MATCH(D141,Presupuesto!$B$9:$B$33,0)),""))</f>
        <v/>
      </c>
      <c r="H141" s="76">
        <f>IF(B141="","",CHOOSE(MONTH(B141),"Ene","Feb","Mar","Abr","May","Jun","Jul","Ago","Sep","Oct","Nov","Dic")&amp;" "&amp;YEAR(B141))</f>
        <v/>
      </c>
      <c r="I141" s="76">
        <f>IF(B141="","",IF((YEAR(B141)-YEAR(Config!$C$7))*12+MONTH(B141)-MONTH(Config!$C$7)&lt;0,"Antes","T"&amp;(INT(((YEAR(B141)-YEAR(Config!$C$7))*12+MONTH(B141)-MONTH(Config!$C$7))/3)+1)))</f>
        <v/>
      </c>
      <c r="J141" s="76">
        <f>IF(E141="","",IFERROR(INDEX(Config!$C$11:$C$22,MATCH(E141,Config!$B$11:$B$22,0)),"No"))</f>
        <v/>
      </c>
      <c r="K141" s="77">
        <f>IF(B141="","",DATE(YEAR(B141),MONTH(B141),1))</f>
        <v/>
      </c>
    </row>
    <row r="142">
      <c r="B142" s="78" t="n"/>
      <c r="C142" s="79" t="n"/>
      <c r="D142" s="79" t="n"/>
      <c r="E142" s="79" t="n"/>
      <c r="F142" s="80" t="n"/>
      <c r="G142" s="76">
        <f>IF(D142="","",IFERROR(INDEX(Presupuesto!$C$9:$C$33,MATCH(D142,Presupuesto!$B$9:$B$33,0)),""))</f>
        <v/>
      </c>
      <c r="H142" s="76">
        <f>IF(B142="","",CHOOSE(MONTH(B142),"Ene","Feb","Mar","Abr","May","Jun","Jul","Ago","Sep","Oct","Nov","Dic")&amp;" "&amp;YEAR(B142))</f>
        <v/>
      </c>
      <c r="I142" s="76">
        <f>IF(B142="","",IF((YEAR(B142)-YEAR(Config!$C$7))*12+MONTH(B142)-MONTH(Config!$C$7)&lt;0,"Antes","T"&amp;(INT(((YEAR(B142)-YEAR(Config!$C$7))*12+MONTH(B142)-MONTH(Config!$C$7))/3)+1)))</f>
        <v/>
      </c>
      <c r="J142" s="76">
        <f>IF(E142="","",IFERROR(INDEX(Config!$C$11:$C$22,MATCH(E142,Config!$B$11:$B$22,0)),"No"))</f>
        <v/>
      </c>
      <c r="K142" s="77">
        <f>IF(B142="","",DATE(YEAR(B142),MONTH(B142),1))</f>
        <v/>
      </c>
    </row>
    <row r="143">
      <c r="B143" s="78" t="n"/>
      <c r="C143" s="79" t="n"/>
      <c r="D143" s="79" t="n"/>
      <c r="E143" s="79" t="n"/>
      <c r="F143" s="80" t="n"/>
      <c r="G143" s="76">
        <f>IF(D143="","",IFERROR(INDEX(Presupuesto!$C$9:$C$33,MATCH(D143,Presupuesto!$B$9:$B$33,0)),""))</f>
        <v/>
      </c>
      <c r="H143" s="76">
        <f>IF(B143="","",CHOOSE(MONTH(B143),"Ene","Feb","Mar","Abr","May","Jun","Jul","Ago","Sep","Oct","Nov","Dic")&amp;" "&amp;YEAR(B143))</f>
        <v/>
      </c>
      <c r="I143" s="76">
        <f>IF(B143="","",IF((YEAR(B143)-YEAR(Config!$C$7))*12+MONTH(B143)-MONTH(Config!$C$7)&lt;0,"Antes","T"&amp;(INT(((YEAR(B143)-YEAR(Config!$C$7))*12+MONTH(B143)-MONTH(Config!$C$7))/3)+1)))</f>
        <v/>
      </c>
      <c r="J143" s="76">
        <f>IF(E143="","",IFERROR(INDEX(Config!$C$11:$C$22,MATCH(E143,Config!$B$11:$B$22,0)),"No"))</f>
        <v/>
      </c>
      <c r="K143" s="77">
        <f>IF(B143="","",DATE(YEAR(B143),MONTH(B143),1))</f>
        <v/>
      </c>
    </row>
    <row r="144">
      <c r="B144" s="78" t="n"/>
      <c r="C144" s="79" t="n"/>
      <c r="D144" s="79" t="n"/>
      <c r="E144" s="79" t="n"/>
      <c r="F144" s="80" t="n"/>
      <c r="G144" s="76">
        <f>IF(D144="","",IFERROR(INDEX(Presupuesto!$C$9:$C$33,MATCH(D144,Presupuesto!$B$9:$B$33,0)),""))</f>
        <v/>
      </c>
      <c r="H144" s="76">
        <f>IF(B144="","",CHOOSE(MONTH(B144),"Ene","Feb","Mar","Abr","May","Jun","Jul","Ago","Sep","Oct","Nov","Dic")&amp;" "&amp;YEAR(B144))</f>
        <v/>
      </c>
      <c r="I144" s="76">
        <f>IF(B144="","",IF((YEAR(B144)-YEAR(Config!$C$7))*12+MONTH(B144)-MONTH(Config!$C$7)&lt;0,"Antes","T"&amp;(INT(((YEAR(B144)-YEAR(Config!$C$7))*12+MONTH(B144)-MONTH(Config!$C$7))/3)+1)))</f>
        <v/>
      </c>
      <c r="J144" s="76">
        <f>IF(E144="","",IFERROR(INDEX(Config!$C$11:$C$22,MATCH(E144,Config!$B$11:$B$22,0)),"No"))</f>
        <v/>
      </c>
      <c r="K144" s="77">
        <f>IF(B144="","",DATE(YEAR(B144),MONTH(B144),1))</f>
        <v/>
      </c>
    </row>
    <row r="145">
      <c r="B145" s="78" t="n"/>
      <c r="C145" s="79" t="n"/>
      <c r="D145" s="79" t="n"/>
      <c r="E145" s="79" t="n"/>
      <c r="F145" s="80" t="n"/>
      <c r="G145" s="76">
        <f>IF(D145="","",IFERROR(INDEX(Presupuesto!$C$9:$C$33,MATCH(D145,Presupuesto!$B$9:$B$33,0)),""))</f>
        <v/>
      </c>
      <c r="H145" s="76">
        <f>IF(B145="","",CHOOSE(MONTH(B145),"Ene","Feb","Mar","Abr","May","Jun","Jul","Ago","Sep","Oct","Nov","Dic")&amp;" "&amp;YEAR(B145))</f>
        <v/>
      </c>
      <c r="I145" s="76">
        <f>IF(B145="","",IF((YEAR(B145)-YEAR(Config!$C$7))*12+MONTH(B145)-MONTH(Config!$C$7)&lt;0,"Antes","T"&amp;(INT(((YEAR(B145)-YEAR(Config!$C$7))*12+MONTH(B145)-MONTH(Config!$C$7))/3)+1)))</f>
        <v/>
      </c>
      <c r="J145" s="76">
        <f>IF(E145="","",IFERROR(INDEX(Config!$C$11:$C$22,MATCH(E145,Config!$B$11:$B$22,0)),"No"))</f>
        <v/>
      </c>
      <c r="K145" s="77">
        <f>IF(B145="","",DATE(YEAR(B145),MONTH(B145),1))</f>
        <v/>
      </c>
    </row>
    <row r="146">
      <c r="B146" s="78" t="n"/>
      <c r="C146" s="79" t="n"/>
      <c r="D146" s="79" t="n"/>
      <c r="E146" s="79" t="n"/>
      <c r="F146" s="80" t="n"/>
      <c r="G146" s="76">
        <f>IF(D146="","",IFERROR(INDEX(Presupuesto!$C$9:$C$33,MATCH(D146,Presupuesto!$B$9:$B$33,0)),""))</f>
        <v/>
      </c>
      <c r="H146" s="76">
        <f>IF(B146="","",CHOOSE(MONTH(B146),"Ene","Feb","Mar","Abr","May","Jun","Jul","Ago","Sep","Oct","Nov","Dic")&amp;" "&amp;YEAR(B146))</f>
        <v/>
      </c>
      <c r="I146" s="76">
        <f>IF(B146="","",IF((YEAR(B146)-YEAR(Config!$C$7))*12+MONTH(B146)-MONTH(Config!$C$7)&lt;0,"Antes","T"&amp;(INT(((YEAR(B146)-YEAR(Config!$C$7))*12+MONTH(B146)-MONTH(Config!$C$7))/3)+1)))</f>
        <v/>
      </c>
      <c r="J146" s="76">
        <f>IF(E146="","",IFERROR(INDEX(Config!$C$11:$C$22,MATCH(E146,Config!$B$11:$B$22,0)),"No"))</f>
        <v/>
      </c>
      <c r="K146" s="77">
        <f>IF(B146="","",DATE(YEAR(B146),MONTH(B146),1))</f>
        <v/>
      </c>
    </row>
    <row r="147">
      <c r="B147" s="78" t="n"/>
      <c r="C147" s="79" t="n"/>
      <c r="D147" s="79" t="n"/>
      <c r="E147" s="79" t="n"/>
      <c r="F147" s="80" t="n"/>
      <c r="G147" s="76">
        <f>IF(D147="","",IFERROR(INDEX(Presupuesto!$C$9:$C$33,MATCH(D147,Presupuesto!$B$9:$B$33,0)),""))</f>
        <v/>
      </c>
      <c r="H147" s="76">
        <f>IF(B147="","",CHOOSE(MONTH(B147),"Ene","Feb","Mar","Abr","May","Jun","Jul","Ago","Sep","Oct","Nov","Dic")&amp;" "&amp;YEAR(B147))</f>
        <v/>
      </c>
      <c r="I147" s="76">
        <f>IF(B147="","",IF((YEAR(B147)-YEAR(Config!$C$7))*12+MONTH(B147)-MONTH(Config!$C$7)&lt;0,"Antes","T"&amp;(INT(((YEAR(B147)-YEAR(Config!$C$7))*12+MONTH(B147)-MONTH(Config!$C$7))/3)+1)))</f>
        <v/>
      </c>
      <c r="J147" s="76">
        <f>IF(E147="","",IFERROR(INDEX(Config!$C$11:$C$22,MATCH(E147,Config!$B$11:$B$22,0)),"No"))</f>
        <v/>
      </c>
      <c r="K147" s="77">
        <f>IF(B147="","",DATE(YEAR(B147),MONTH(B147),1))</f>
        <v/>
      </c>
    </row>
    <row r="148">
      <c r="B148" s="78" t="n"/>
      <c r="C148" s="79" t="n"/>
      <c r="D148" s="79" t="n"/>
      <c r="E148" s="79" t="n"/>
      <c r="F148" s="80" t="n"/>
      <c r="G148" s="76">
        <f>IF(D148="","",IFERROR(INDEX(Presupuesto!$C$9:$C$33,MATCH(D148,Presupuesto!$B$9:$B$33,0)),""))</f>
        <v/>
      </c>
      <c r="H148" s="76">
        <f>IF(B148="","",CHOOSE(MONTH(B148),"Ene","Feb","Mar","Abr","May","Jun","Jul","Ago","Sep","Oct","Nov","Dic")&amp;" "&amp;YEAR(B148))</f>
        <v/>
      </c>
      <c r="I148" s="76">
        <f>IF(B148="","",IF((YEAR(B148)-YEAR(Config!$C$7))*12+MONTH(B148)-MONTH(Config!$C$7)&lt;0,"Antes","T"&amp;(INT(((YEAR(B148)-YEAR(Config!$C$7))*12+MONTH(B148)-MONTH(Config!$C$7))/3)+1)))</f>
        <v/>
      </c>
      <c r="J148" s="76">
        <f>IF(E148="","",IFERROR(INDEX(Config!$C$11:$C$22,MATCH(E148,Config!$B$11:$B$22,0)),"No"))</f>
        <v/>
      </c>
      <c r="K148" s="77">
        <f>IF(B148="","",DATE(YEAR(B148),MONTH(B148),1))</f>
        <v/>
      </c>
    </row>
    <row r="149">
      <c r="B149" s="78" t="n"/>
      <c r="C149" s="79" t="n"/>
      <c r="D149" s="79" t="n"/>
      <c r="E149" s="79" t="n"/>
      <c r="F149" s="80" t="n"/>
      <c r="G149" s="76">
        <f>IF(D149="","",IFERROR(INDEX(Presupuesto!$C$9:$C$33,MATCH(D149,Presupuesto!$B$9:$B$33,0)),""))</f>
        <v/>
      </c>
      <c r="H149" s="76">
        <f>IF(B149="","",CHOOSE(MONTH(B149),"Ene","Feb","Mar","Abr","May","Jun","Jul","Ago","Sep","Oct","Nov","Dic")&amp;" "&amp;YEAR(B149))</f>
        <v/>
      </c>
      <c r="I149" s="76">
        <f>IF(B149="","",IF((YEAR(B149)-YEAR(Config!$C$7))*12+MONTH(B149)-MONTH(Config!$C$7)&lt;0,"Antes","T"&amp;(INT(((YEAR(B149)-YEAR(Config!$C$7))*12+MONTH(B149)-MONTH(Config!$C$7))/3)+1)))</f>
        <v/>
      </c>
      <c r="J149" s="76">
        <f>IF(E149="","",IFERROR(INDEX(Config!$C$11:$C$22,MATCH(E149,Config!$B$11:$B$22,0)),"No"))</f>
        <v/>
      </c>
      <c r="K149" s="77">
        <f>IF(B149="","",DATE(YEAR(B149),MONTH(B149),1))</f>
        <v/>
      </c>
    </row>
    <row r="150">
      <c r="B150" s="78" t="n"/>
      <c r="C150" s="79" t="n"/>
      <c r="D150" s="79" t="n"/>
      <c r="E150" s="79" t="n"/>
      <c r="F150" s="80" t="n"/>
      <c r="G150" s="76">
        <f>IF(D150="","",IFERROR(INDEX(Presupuesto!$C$9:$C$33,MATCH(D150,Presupuesto!$B$9:$B$33,0)),""))</f>
        <v/>
      </c>
      <c r="H150" s="76">
        <f>IF(B150="","",CHOOSE(MONTH(B150),"Ene","Feb","Mar","Abr","May","Jun","Jul","Ago","Sep","Oct","Nov","Dic")&amp;" "&amp;YEAR(B150))</f>
        <v/>
      </c>
      <c r="I150" s="76">
        <f>IF(B150="","",IF((YEAR(B150)-YEAR(Config!$C$7))*12+MONTH(B150)-MONTH(Config!$C$7)&lt;0,"Antes","T"&amp;(INT(((YEAR(B150)-YEAR(Config!$C$7))*12+MONTH(B150)-MONTH(Config!$C$7))/3)+1)))</f>
        <v/>
      </c>
      <c r="J150" s="76">
        <f>IF(E150="","",IFERROR(INDEX(Config!$C$11:$C$22,MATCH(E150,Config!$B$11:$B$22,0)),"No"))</f>
        <v/>
      </c>
      <c r="K150" s="77">
        <f>IF(B150="","",DATE(YEAR(B150),MONTH(B150),1))</f>
        <v/>
      </c>
    </row>
    <row r="151">
      <c r="B151" s="78" t="n"/>
      <c r="C151" s="79" t="n"/>
      <c r="D151" s="79" t="n"/>
      <c r="E151" s="79" t="n"/>
      <c r="F151" s="80" t="n"/>
      <c r="G151" s="76">
        <f>IF(D151="","",IFERROR(INDEX(Presupuesto!$C$9:$C$33,MATCH(D151,Presupuesto!$B$9:$B$33,0)),""))</f>
        <v/>
      </c>
      <c r="H151" s="76">
        <f>IF(B151="","",CHOOSE(MONTH(B151),"Ene","Feb","Mar","Abr","May","Jun","Jul","Ago","Sep","Oct","Nov","Dic")&amp;" "&amp;YEAR(B151))</f>
        <v/>
      </c>
      <c r="I151" s="76">
        <f>IF(B151="","",IF((YEAR(B151)-YEAR(Config!$C$7))*12+MONTH(B151)-MONTH(Config!$C$7)&lt;0,"Antes","T"&amp;(INT(((YEAR(B151)-YEAR(Config!$C$7))*12+MONTH(B151)-MONTH(Config!$C$7))/3)+1)))</f>
        <v/>
      </c>
      <c r="J151" s="76">
        <f>IF(E151="","",IFERROR(INDEX(Config!$C$11:$C$22,MATCH(E151,Config!$B$11:$B$22,0)),"No"))</f>
        <v/>
      </c>
      <c r="K151" s="77">
        <f>IF(B151="","",DATE(YEAR(B151),MONTH(B151),1))</f>
        <v/>
      </c>
    </row>
    <row r="152">
      <c r="B152" s="78" t="n"/>
      <c r="C152" s="79" t="n"/>
      <c r="D152" s="79" t="n"/>
      <c r="E152" s="79" t="n"/>
      <c r="F152" s="80" t="n"/>
      <c r="G152" s="76">
        <f>IF(D152="","",IFERROR(INDEX(Presupuesto!$C$9:$C$33,MATCH(D152,Presupuesto!$B$9:$B$33,0)),""))</f>
        <v/>
      </c>
      <c r="H152" s="76">
        <f>IF(B152="","",CHOOSE(MONTH(B152),"Ene","Feb","Mar","Abr","May","Jun","Jul","Ago","Sep","Oct","Nov","Dic")&amp;" "&amp;YEAR(B152))</f>
        <v/>
      </c>
      <c r="I152" s="76">
        <f>IF(B152="","",IF((YEAR(B152)-YEAR(Config!$C$7))*12+MONTH(B152)-MONTH(Config!$C$7)&lt;0,"Antes","T"&amp;(INT(((YEAR(B152)-YEAR(Config!$C$7))*12+MONTH(B152)-MONTH(Config!$C$7))/3)+1)))</f>
        <v/>
      </c>
      <c r="J152" s="76">
        <f>IF(E152="","",IFERROR(INDEX(Config!$C$11:$C$22,MATCH(E152,Config!$B$11:$B$22,0)),"No"))</f>
        <v/>
      </c>
      <c r="K152" s="77">
        <f>IF(B152="","",DATE(YEAR(B152),MONTH(B152),1))</f>
        <v/>
      </c>
    </row>
    <row r="153">
      <c r="B153" s="78" t="n"/>
      <c r="C153" s="79" t="n"/>
      <c r="D153" s="79" t="n"/>
      <c r="E153" s="79" t="n"/>
      <c r="F153" s="80" t="n"/>
      <c r="G153" s="76">
        <f>IF(D153="","",IFERROR(INDEX(Presupuesto!$C$9:$C$33,MATCH(D153,Presupuesto!$B$9:$B$33,0)),""))</f>
        <v/>
      </c>
      <c r="H153" s="76">
        <f>IF(B153="","",CHOOSE(MONTH(B153),"Ene","Feb","Mar","Abr","May","Jun","Jul","Ago","Sep","Oct","Nov","Dic")&amp;" "&amp;YEAR(B153))</f>
        <v/>
      </c>
      <c r="I153" s="76">
        <f>IF(B153="","",IF((YEAR(B153)-YEAR(Config!$C$7))*12+MONTH(B153)-MONTH(Config!$C$7)&lt;0,"Antes","T"&amp;(INT(((YEAR(B153)-YEAR(Config!$C$7))*12+MONTH(B153)-MONTH(Config!$C$7))/3)+1)))</f>
        <v/>
      </c>
      <c r="J153" s="76">
        <f>IF(E153="","",IFERROR(INDEX(Config!$C$11:$C$22,MATCH(E153,Config!$B$11:$B$22,0)),"No"))</f>
        <v/>
      </c>
      <c r="K153" s="77">
        <f>IF(B153="","",DATE(YEAR(B153),MONTH(B153),1))</f>
        <v/>
      </c>
    </row>
    <row r="154">
      <c r="B154" s="78" t="n"/>
      <c r="C154" s="79" t="n"/>
      <c r="D154" s="79" t="n"/>
      <c r="E154" s="79" t="n"/>
      <c r="F154" s="80" t="n"/>
      <c r="G154" s="76">
        <f>IF(D154="","",IFERROR(INDEX(Presupuesto!$C$9:$C$33,MATCH(D154,Presupuesto!$B$9:$B$33,0)),""))</f>
        <v/>
      </c>
      <c r="H154" s="76">
        <f>IF(B154="","",CHOOSE(MONTH(B154),"Ene","Feb","Mar","Abr","May","Jun","Jul","Ago","Sep","Oct","Nov","Dic")&amp;" "&amp;YEAR(B154))</f>
        <v/>
      </c>
      <c r="I154" s="76">
        <f>IF(B154="","",IF((YEAR(B154)-YEAR(Config!$C$7))*12+MONTH(B154)-MONTH(Config!$C$7)&lt;0,"Antes","T"&amp;(INT(((YEAR(B154)-YEAR(Config!$C$7))*12+MONTH(B154)-MONTH(Config!$C$7))/3)+1)))</f>
        <v/>
      </c>
      <c r="J154" s="76">
        <f>IF(E154="","",IFERROR(INDEX(Config!$C$11:$C$22,MATCH(E154,Config!$B$11:$B$22,0)),"No"))</f>
        <v/>
      </c>
      <c r="K154" s="77">
        <f>IF(B154="","",DATE(YEAR(B154),MONTH(B154),1))</f>
        <v/>
      </c>
    </row>
    <row r="155">
      <c r="B155" s="78" t="n"/>
      <c r="C155" s="79" t="n"/>
      <c r="D155" s="79" t="n"/>
      <c r="E155" s="79" t="n"/>
      <c r="F155" s="80" t="n"/>
      <c r="G155" s="76">
        <f>IF(D155="","",IFERROR(INDEX(Presupuesto!$C$9:$C$33,MATCH(D155,Presupuesto!$B$9:$B$33,0)),""))</f>
        <v/>
      </c>
      <c r="H155" s="76">
        <f>IF(B155="","",CHOOSE(MONTH(B155),"Ene","Feb","Mar","Abr","May","Jun","Jul","Ago","Sep","Oct","Nov","Dic")&amp;" "&amp;YEAR(B155))</f>
        <v/>
      </c>
      <c r="I155" s="76">
        <f>IF(B155="","",IF((YEAR(B155)-YEAR(Config!$C$7))*12+MONTH(B155)-MONTH(Config!$C$7)&lt;0,"Antes","T"&amp;(INT(((YEAR(B155)-YEAR(Config!$C$7))*12+MONTH(B155)-MONTH(Config!$C$7))/3)+1)))</f>
        <v/>
      </c>
      <c r="J155" s="76">
        <f>IF(E155="","",IFERROR(INDEX(Config!$C$11:$C$22,MATCH(E155,Config!$B$11:$B$22,0)),"No"))</f>
        <v/>
      </c>
      <c r="K155" s="77">
        <f>IF(B155="","",DATE(YEAR(B155),MONTH(B155),1))</f>
        <v/>
      </c>
    </row>
    <row r="156">
      <c r="B156" s="78" t="n"/>
      <c r="C156" s="79" t="n"/>
      <c r="D156" s="79" t="n"/>
      <c r="E156" s="79" t="n"/>
      <c r="F156" s="80" t="n"/>
      <c r="G156" s="76">
        <f>IF(D156="","",IFERROR(INDEX(Presupuesto!$C$9:$C$33,MATCH(D156,Presupuesto!$B$9:$B$33,0)),""))</f>
        <v/>
      </c>
      <c r="H156" s="76">
        <f>IF(B156="","",CHOOSE(MONTH(B156),"Ene","Feb","Mar","Abr","May","Jun","Jul","Ago","Sep","Oct","Nov","Dic")&amp;" "&amp;YEAR(B156))</f>
        <v/>
      </c>
      <c r="I156" s="76">
        <f>IF(B156="","",IF((YEAR(B156)-YEAR(Config!$C$7))*12+MONTH(B156)-MONTH(Config!$C$7)&lt;0,"Antes","T"&amp;(INT(((YEAR(B156)-YEAR(Config!$C$7))*12+MONTH(B156)-MONTH(Config!$C$7))/3)+1)))</f>
        <v/>
      </c>
      <c r="J156" s="76">
        <f>IF(E156="","",IFERROR(INDEX(Config!$C$11:$C$22,MATCH(E156,Config!$B$11:$B$22,0)),"No"))</f>
        <v/>
      </c>
      <c r="K156" s="77">
        <f>IF(B156="","",DATE(YEAR(B156),MONTH(B156),1))</f>
        <v/>
      </c>
    </row>
    <row r="157">
      <c r="B157" s="78" t="n"/>
      <c r="C157" s="79" t="n"/>
      <c r="D157" s="79" t="n"/>
      <c r="E157" s="79" t="n"/>
      <c r="F157" s="80" t="n"/>
      <c r="G157" s="76">
        <f>IF(D157="","",IFERROR(INDEX(Presupuesto!$C$9:$C$33,MATCH(D157,Presupuesto!$B$9:$B$33,0)),""))</f>
        <v/>
      </c>
      <c r="H157" s="76">
        <f>IF(B157="","",CHOOSE(MONTH(B157),"Ene","Feb","Mar","Abr","May","Jun","Jul","Ago","Sep","Oct","Nov","Dic")&amp;" "&amp;YEAR(B157))</f>
        <v/>
      </c>
      <c r="I157" s="76">
        <f>IF(B157="","",IF((YEAR(B157)-YEAR(Config!$C$7))*12+MONTH(B157)-MONTH(Config!$C$7)&lt;0,"Antes","T"&amp;(INT(((YEAR(B157)-YEAR(Config!$C$7))*12+MONTH(B157)-MONTH(Config!$C$7))/3)+1)))</f>
        <v/>
      </c>
      <c r="J157" s="76">
        <f>IF(E157="","",IFERROR(INDEX(Config!$C$11:$C$22,MATCH(E157,Config!$B$11:$B$22,0)),"No"))</f>
        <v/>
      </c>
      <c r="K157" s="77">
        <f>IF(B157="","",DATE(YEAR(B157),MONTH(B157),1))</f>
        <v/>
      </c>
    </row>
    <row r="158">
      <c r="B158" s="78" t="n"/>
      <c r="C158" s="79" t="n"/>
      <c r="D158" s="79" t="n"/>
      <c r="E158" s="79" t="n"/>
      <c r="F158" s="80" t="n"/>
      <c r="G158" s="76">
        <f>IF(D158="","",IFERROR(INDEX(Presupuesto!$C$9:$C$33,MATCH(D158,Presupuesto!$B$9:$B$33,0)),""))</f>
        <v/>
      </c>
      <c r="H158" s="76">
        <f>IF(B158="","",CHOOSE(MONTH(B158),"Ene","Feb","Mar","Abr","May","Jun","Jul","Ago","Sep","Oct","Nov","Dic")&amp;" "&amp;YEAR(B158))</f>
        <v/>
      </c>
      <c r="I158" s="76">
        <f>IF(B158="","",IF((YEAR(B158)-YEAR(Config!$C$7))*12+MONTH(B158)-MONTH(Config!$C$7)&lt;0,"Antes","T"&amp;(INT(((YEAR(B158)-YEAR(Config!$C$7))*12+MONTH(B158)-MONTH(Config!$C$7))/3)+1)))</f>
        <v/>
      </c>
      <c r="J158" s="76">
        <f>IF(E158="","",IFERROR(INDEX(Config!$C$11:$C$22,MATCH(E158,Config!$B$11:$B$22,0)),"No"))</f>
        <v/>
      </c>
      <c r="K158" s="77">
        <f>IF(B158="","",DATE(YEAR(B158),MONTH(B158),1))</f>
        <v/>
      </c>
    </row>
    <row r="159">
      <c r="B159" s="78" t="n"/>
      <c r="C159" s="79" t="n"/>
      <c r="D159" s="79" t="n"/>
      <c r="E159" s="79" t="n"/>
      <c r="F159" s="80" t="n"/>
      <c r="G159" s="76">
        <f>IF(D159="","",IFERROR(INDEX(Presupuesto!$C$9:$C$33,MATCH(D159,Presupuesto!$B$9:$B$33,0)),""))</f>
        <v/>
      </c>
      <c r="H159" s="76">
        <f>IF(B159="","",CHOOSE(MONTH(B159),"Ene","Feb","Mar","Abr","May","Jun","Jul","Ago","Sep","Oct","Nov","Dic")&amp;" "&amp;YEAR(B159))</f>
        <v/>
      </c>
      <c r="I159" s="76">
        <f>IF(B159="","",IF((YEAR(B159)-YEAR(Config!$C$7))*12+MONTH(B159)-MONTH(Config!$C$7)&lt;0,"Antes","T"&amp;(INT(((YEAR(B159)-YEAR(Config!$C$7))*12+MONTH(B159)-MONTH(Config!$C$7))/3)+1)))</f>
        <v/>
      </c>
      <c r="J159" s="76">
        <f>IF(E159="","",IFERROR(INDEX(Config!$C$11:$C$22,MATCH(E159,Config!$B$11:$B$22,0)),"No"))</f>
        <v/>
      </c>
      <c r="K159" s="77">
        <f>IF(B159="","",DATE(YEAR(B159),MONTH(B159),1))</f>
        <v/>
      </c>
    </row>
    <row r="160">
      <c r="B160" s="78" t="n"/>
      <c r="C160" s="79" t="n"/>
      <c r="D160" s="79" t="n"/>
      <c r="E160" s="79" t="n"/>
      <c r="F160" s="80" t="n"/>
      <c r="G160" s="76">
        <f>IF(D160="","",IFERROR(INDEX(Presupuesto!$C$9:$C$33,MATCH(D160,Presupuesto!$B$9:$B$33,0)),""))</f>
        <v/>
      </c>
      <c r="H160" s="76">
        <f>IF(B160="","",CHOOSE(MONTH(B160),"Ene","Feb","Mar","Abr","May","Jun","Jul","Ago","Sep","Oct","Nov","Dic")&amp;" "&amp;YEAR(B160))</f>
        <v/>
      </c>
      <c r="I160" s="76">
        <f>IF(B160="","",IF((YEAR(B160)-YEAR(Config!$C$7))*12+MONTH(B160)-MONTH(Config!$C$7)&lt;0,"Antes","T"&amp;(INT(((YEAR(B160)-YEAR(Config!$C$7))*12+MONTH(B160)-MONTH(Config!$C$7))/3)+1)))</f>
        <v/>
      </c>
      <c r="J160" s="76">
        <f>IF(E160="","",IFERROR(INDEX(Config!$C$11:$C$22,MATCH(E160,Config!$B$11:$B$22,0)),"No"))</f>
        <v/>
      </c>
      <c r="K160" s="77">
        <f>IF(B160="","",DATE(YEAR(B160),MONTH(B160),1))</f>
        <v/>
      </c>
    </row>
    <row r="161">
      <c r="B161" s="78" t="n"/>
      <c r="C161" s="79" t="n"/>
      <c r="D161" s="79" t="n"/>
      <c r="E161" s="79" t="n"/>
      <c r="F161" s="80" t="n"/>
      <c r="G161" s="76">
        <f>IF(D161="","",IFERROR(INDEX(Presupuesto!$C$9:$C$33,MATCH(D161,Presupuesto!$B$9:$B$33,0)),""))</f>
        <v/>
      </c>
      <c r="H161" s="76">
        <f>IF(B161="","",CHOOSE(MONTH(B161),"Ene","Feb","Mar","Abr","May","Jun","Jul","Ago","Sep","Oct","Nov","Dic")&amp;" "&amp;YEAR(B161))</f>
        <v/>
      </c>
      <c r="I161" s="76">
        <f>IF(B161="","",IF((YEAR(B161)-YEAR(Config!$C$7))*12+MONTH(B161)-MONTH(Config!$C$7)&lt;0,"Antes","T"&amp;(INT(((YEAR(B161)-YEAR(Config!$C$7))*12+MONTH(B161)-MONTH(Config!$C$7))/3)+1)))</f>
        <v/>
      </c>
      <c r="J161" s="76">
        <f>IF(E161="","",IFERROR(INDEX(Config!$C$11:$C$22,MATCH(E161,Config!$B$11:$B$22,0)),"No"))</f>
        <v/>
      </c>
      <c r="K161" s="77">
        <f>IF(B161="","",DATE(YEAR(B161),MONTH(B161),1))</f>
        <v/>
      </c>
    </row>
    <row r="162">
      <c r="B162" s="78" t="n"/>
      <c r="C162" s="79" t="n"/>
      <c r="D162" s="79" t="n"/>
      <c r="E162" s="79" t="n"/>
      <c r="F162" s="80" t="n"/>
      <c r="G162" s="76">
        <f>IF(D162="","",IFERROR(INDEX(Presupuesto!$C$9:$C$33,MATCH(D162,Presupuesto!$B$9:$B$33,0)),""))</f>
        <v/>
      </c>
      <c r="H162" s="76">
        <f>IF(B162="","",CHOOSE(MONTH(B162),"Ene","Feb","Mar","Abr","May","Jun","Jul","Ago","Sep","Oct","Nov","Dic")&amp;" "&amp;YEAR(B162))</f>
        <v/>
      </c>
      <c r="I162" s="76">
        <f>IF(B162="","",IF((YEAR(B162)-YEAR(Config!$C$7))*12+MONTH(B162)-MONTH(Config!$C$7)&lt;0,"Antes","T"&amp;(INT(((YEAR(B162)-YEAR(Config!$C$7))*12+MONTH(B162)-MONTH(Config!$C$7))/3)+1)))</f>
        <v/>
      </c>
      <c r="J162" s="76">
        <f>IF(E162="","",IFERROR(INDEX(Config!$C$11:$C$22,MATCH(E162,Config!$B$11:$B$22,0)),"No"))</f>
        <v/>
      </c>
      <c r="K162" s="77">
        <f>IF(B162="","",DATE(YEAR(B162),MONTH(B162),1))</f>
        <v/>
      </c>
    </row>
    <row r="163">
      <c r="B163" s="78" t="n"/>
      <c r="C163" s="79" t="n"/>
      <c r="D163" s="79" t="n"/>
      <c r="E163" s="79" t="n"/>
      <c r="F163" s="80" t="n"/>
      <c r="G163" s="76">
        <f>IF(D163="","",IFERROR(INDEX(Presupuesto!$C$9:$C$33,MATCH(D163,Presupuesto!$B$9:$B$33,0)),""))</f>
        <v/>
      </c>
      <c r="H163" s="76">
        <f>IF(B163="","",CHOOSE(MONTH(B163),"Ene","Feb","Mar","Abr","May","Jun","Jul","Ago","Sep","Oct","Nov","Dic")&amp;" "&amp;YEAR(B163))</f>
        <v/>
      </c>
      <c r="I163" s="76">
        <f>IF(B163="","",IF((YEAR(B163)-YEAR(Config!$C$7))*12+MONTH(B163)-MONTH(Config!$C$7)&lt;0,"Antes","T"&amp;(INT(((YEAR(B163)-YEAR(Config!$C$7))*12+MONTH(B163)-MONTH(Config!$C$7))/3)+1)))</f>
        <v/>
      </c>
      <c r="J163" s="76">
        <f>IF(E163="","",IFERROR(INDEX(Config!$C$11:$C$22,MATCH(E163,Config!$B$11:$B$22,0)),"No"))</f>
        <v/>
      </c>
      <c r="K163" s="77">
        <f>IF(B163="","",DATE(YEAR(B163),MONTH(B163),1))</f>
        <v/>
      </c>
    </row>
    <row r="164">
      <c r="B164" s="78" t="n"/>
      <c r="C164" s="79" t="n"/>
      <c r="D164" s="79" t="n"/>
      <c r="E164" s="79" t="n"/>
      <c r="F164" s="80" t="n"/>
      <c r="G164" s="76">
        <f>IF(D164="","",IFERROR(INDEX(Presupuesto!$C$9:$C$33,MATCH(D164,Presupuesto!$B$9:$B$33,0)),""))</f>
        <v/>
      </c>
      <c r="H164" s="76">
        <f>IF(B164="","",CHOOSE(MONTH(B164),"Ene","Feb","Mar","Abr","May","Jun","Jul","Ago","Sep","Oct","Nov","Dic")&amp;" "&amp;YEAR(B164))</f>
        <v/>
      </c>
      <c r="I164" s="76">
        <f>IF(B164="","",IF((YEAR(B164)-YEAR(Config!$C$7))*12+MONTH(B164)-MONTH(Config!$C$7)&lt;0,"Antes","T"&amp;(INT(((YEAR(B164)-YEAR(Config!$C$7))*12+MONTH(B164)-MONTH(Config!$C$7))/3)+1)))</f>
        <v/>
      </c>
      <c r="J164" s="76">
        <f>IF(E164="","",IFERROR(INDEX(Config!$C$11:$C$22,MATCH(E164,Config!$B$11:$B$22,0)),"No"))</f>
        <v/>
      </c>
      <c r="K164" s="77">
        <f>IF(B164="","",DATE(YEAR(B164),MONTH(B164),1))</f>
        <v/>
      </c>
    </row>
    <row r="165">
      <c r="B165" s="78" t="n"/>
      <c r="C165" s="79" t="n"/>
      <c r="D165" s="79" t="n"/>
      <c r="E165" s="79" t="n"/>
      <c r="F165" s="80" t="n"/>
      <c r="G165" s="76">
        <f>IF(D165="","",IFERROR(INDEX(Presupuesto!$C$9:$C$33,MATCH(D165,Presupuesto!$B$9:$B$33,0)),""))</f>
        <v/>
      </c>
      <c r="H165" s="76">
        <f>IF(B165="","",CHOOSE(MONTH(B165),"Ene","Feb","Mar","Abr","May","Jun","Jul","Ago","Sep","Oct","Nov","Dic")&amp;" "&amp;YEAR(B165))</f>
        <v/>
      </c>
      <c r="I165" s="76">
        <f>IF(B165="","",IF((YEAR(B165)-YEAR(Config!$C$7))*12+MONTH(B165)-MONTH(Config!$C$7)&lt;0,"Antes","T"&amp;(INT(((YEAR(B165)-YEAR(Config!$C$7))*12+MONTH(B165)-MONTH(Config!$C$7))/3)+1)))</f>
        <v/>
      </c>
      <c r="J165" s="76">
        <f>IF(E165="","",IFERROR(INDEX(Config!$C$11:$C$22,MATCH(E165,Config!$B$11:$B$22,0)),"No"))</f>
        <v/>
      </c>
      <c r="K165" s="77">
        <f>IF(B165="","",DATE(YEAR(B165),MONTH(B165),1))</f>
        <v/>
      </c>
    </row>
    <row r="166">
      <c r="B166" s="78" t="n"/>
      <c r="C166" s="79" t="n"/>
      <c r="D166" s="79" t="n"/>
      <c r="E166" s="79" t="n"/>
      <c r="F166" s="80" t="n"/>
      <c r="G166" s="76">
        <f>IF(D166="","",IFERROR(INDEX(Presupuesto!$C$9:$C$33,MATCH(D166,Presupuesto!$B$9:$B$33,0)),""))</f>
        <v/>
      </c>
      <c r="H166" s="76">
        <f>IF(B166="","",CHOOSE(MONTH(B166),"Ene","Feb","Mar","Abr","May","Jun","Jul","Ago","Sep","Oct","Nov","Dic")&amp;" "&amp;YEAR(B166))</f>
        <v/>
      </c>
      <c r="I166" s="76">
        <f>IF(B166="","",IF((YEAR(B166)-YEAR(Config!$C$7))*12+MONTH(B166)-MONTH(Config!$C$7)&lt;0,"Antes","T"&amp;(INT(((YEAR(B166)-YEAR(Config!$C$7))*12+MONTH(B166)-MONTH(Config!$C$7))/3)+1)))</f>
        <v/>
      </c>
      <c r="J166" s="76">
        <f>IF(E166="","",IFERROR(INDEX(Config!$C$11:$C$22,MATCH(E166,Config!$B$11:$B$22,0)),"No"))</f>
        <v/>
      </c>
      <c r="K166" s="77">
        <f>IF(B166="","",DATE(YEAR(B166),MONTH(B166),1))</f>
        <v/>
      </c>
    </row>
    <row r="167">
      <c r="B167" s="78" t="n"/>
      <c r="C167" s="79" t="n"/>
      <c r="D167" s="79" t="n"/>
      <c r="E167" s="79" t="n"/>
      <c r="F167" s="80" t="n"/>
      <c r="G167" s="76">
        <f>IF(D167="","",IFERROR(INDEX(Presupuesto!$C$9:$C$33,MATCH(D167,Presupuesto!$B$9:$B$33,0)),""))</f>
        <v/>
      </c>
      <c r="H167" s="76">
        <f>IF(B167="","",CHOOSE(MONTH(B167),"Ene","Feb","Mar","Abr","May","Jun","Jul","Ago","Sep","Oct","Nov","Dic")&amp;" "&amp;YEAR(B167))</f>
        <v/>
      </c>
      <c r="I167" s="76">
        <f>IF(B167="","",IF((YEAR(B167)-YEAR(Config!$C$7))*12+MONTH(B167)-MONTH(Config!$C$7)&lt;0,"Antes","T"&amp;(INT(((YEAR(B167)-YEAR(Config!$C$7))*12+MONTH(B167)-MONTH(Config!$C$7))/3)+1)))</f>
        <v/>
      </c>
      <c r="J167" s="76">
        <f>IF(E167="","",IFERROR(INDEX(Config!$C$11:$C$22,MATCH(E167,Config!$B$11:$B$22,0)),"No"))</f>
        <v/>
      </c>
      <c r="K167" s="77">
        <f>IF(B167="","",DATE(YEAR(B167),MONTH(B167),1))</f>
        <v/>
      </c>
    </row>
    <row r="168">
      <c r="B168" s="78" t="n"/>
      <c r="C168" s="79" t="n"/>
      <c r="D168" s="79" t="n"/>
      <c r="E168" s="79" t="n"/>
      <c r="F168" s="80" t="n"/>
      <c r="G168" s="76">
        <f>IF(D168="","",IFERROR(INDEX(Presupuesto!$C$9:$C$33,MATCH(D168,Presupuesto!$B$9:$B$33,0)),""))</f>
        <v/>
      </c>
      <c r="H168" s="76">
        <f>IF(B168="","",CHOOSE(MONTH(B168),"Ene","Feb","Mar","Abr","May","Jun","Jul","Ago","Sep","Oct","Nov","Dic")&amp;" "&amp;YEAR(B168))</f>
        <v/>
      </c>
      <c r="I168" s="76">
        <f>IF(B168="","",IF((YEAR(B168)-YEAR(Config!$C$7))*12+MONTH(B168)-MONTH(Config!$C$7)&lt;0,"Antes","T"&amp;(INT(((YEAR(B168)-YEAR(Config!$C$7))*12+MONTH(B168)-MONTH(Config!$C$7))/3)+1)))</f>
        <v/>
      </c>
      <c r="J168" s="76">
        <f>IF(E168="","",IFERROR(INDEX(Config!$C$11:$C$22,MATCH(E168,Config!$B$11:$B$22,0)),"No"))</f>
        <v/>
      </c>
      <c r="K168" s="77">
        <f>IF(B168="","",DATE(YEAR(B168),MONTH(B168),1))</f>
        <v/>
      </c>
    </row>
    <row r="169">
      <c r="B169" s="78" t="n"/>
      <c r="C169" s="79" t="n"/>
      <c r="D169" s="79" t="n"/>
      <c r="E169" s="79" t="n"/>
      <c r="F169" s="80" t="n"/>
      <c r="G169" s="76">
        <f>IF(D169="","",IFERROR(INDEX(Presupuesto!$C$9:$C$33,MATCH(D169,Presupuesto!$B$9:$B$33,0)),""))</f>
        <v/>
      </c>
      <c r="H169" s="76">
        <f>IF(B169="","",CHOOSE(MONTH(B169),"Ene","Feb","Mar","Abr","May","Jun","Jul","Ago","Sep","Oct","Nov","Dic")&amp;" "&amp;YEAR(B169))</f>
        <v/>
      </c>
      <c r="I169" s="76">
        <f>IF(B169="","",IF((YEAR(B169)-YEAR(Config!$C$7))*12+MONTH(B169)-MONTH(Config!$C$7)&lt;0,"Antes","T"&amp;(INT(((YEAR(B169)-YEAR(Config!$C$7))*12+MONTH(B169)-MONTH(Config!$C$7))/3)+1)))</f>
        <v/>
      </c>
      <c r="J169" s="76">
        <f>IF(E169="","",IFERROR(INDEX(Config!$C$11:$C$22,MATCH(E169,Config!$B$11:$B$22,0)),"No"))</f>
        <v/>
      </c>
      <c r="K169" s="77">
        <f>IF(B169="","",DATE(YEAR(B169),MONTH(B169),1))</f>
        <v/>
      </c>
    </row>
    <row r="170">
      <c r="B170" s="78" t="n"/>
      <c r="C170" s="79" t="n"/>
      <c r="D170" s="79" t="n"/>
      <c r="E170" s="79" t="n"/>
      <c r="F170" s="80" t="n"/>
      <c r="G170" s="76">
        <f>IF(D170="","",IFERROR(INDEX(Presupuesto!$C$9:$C$33,MATCH(D170,Presupuesto!$B$9:$B$33,0)),""))</f>
        <v/>
      </c>
      <c r="H170" s="76">
        <f>IF(B170="","",CHOOSE(MONTH(B170),"Ene","Feb","Mar","Abr","May","Jun","Jul","Ago","Sep","Oct","Nov","Dic")&amp;" "&amp;YEAR(B170))</f>
        <v/>
      </c>
      <c r="I170" s="76">
        <f>IF(B170="","",IF((YEAR(B170)-YEAR(Config!$C$7))*12+MONTH(B170)-MONTH(Config!$C$7)&lt;0,"Antes","T"&amp;(INT(((YEAR(B170)-YEAR(Config!$C$7))*12+MONTH(B170)-MONTH(Config!$C$7))/3)+1)))</f>
        <v/>
      </c>
      <c r="J170" s="76">
        <f>IF(E170="","",IFERROR(INDEX(Config!$C$11:$C$22,MATCH(E170,Config!$B$11:$B$22,0)),"No"))</f>
        <v/>
      </c>
      <c r="K170" s="77">
        <f>IF(B170="","",DATE(YEAR(B170),MONTH(B170),1))</f>
        <v/>
      </c>
    </row>
    <row r="171">
      <c r="B171" s="78" t="n"/>
      <c r="C171" s="79" t="n"/>
      <c r="D171" s="79" t="n"/>
      <c r="E171" s="79" t="n"/>
      <c r="F171" s="80" t="n"/>
      <c r="G171" s="76">
        <f>IF(D171="","",IFERROR(INDEX(Presupuesto!$C$9:$C$33,MATCH(D171,Presupuesto!$B$9:$B$33,0)),""))</f>
        <v/>
      </c>
      <c r="H171" s="76">
        <f>IF(B171="","",CHOOSE(MONTH(B171),"Ene","Feb","Mar","Abr","May","Jun","Jul","Ago","Sep","Oct","Nov","Dic")&amp;" "&amp;YEAR(B171))</f>
        <v/>
      </c>
      <c r="I171" s="76">
        <f>IF(B171="","",IF((YEAR(B171)-YEAR(Config!$C$7))*12+MONTH(B171)-MONTH(Config!$C$7)&lt;0,"Antes","T"&amp;(INT(((YEAR(B171)-YEAR(Config!$C$7))*12+MONTH(B171)-MONTH(Config!$C$7))/3)+1)))</f>
        <v/>
      </c>
      <c r="J171" s="76">
        <f>IF(E171="","",IFERROR(INDEX(Config!$C$11:$C$22,MATCH(E171,Config!$B$11:$B$22,0)),"No"))</f>
        <v/>
      </c>
      <c r="K171" s="77">
        <f>IF(B171="","",DATE(YEAR(B171),MONTH(B171),1))</f>
        <v/>
      </c>
    </row>
    <row r="172">
      <c r="B172" s="78" t="n"/>
      <c r="C172" s="79" t="n"/>
      <c r="D172" s="79" t="n"/>
      <c r="E172" s="79" t="n"/>
      <c r="F172" s="80" t="n"/>
      <c r="G172" s="76">
        <f>IF(D172="","",IFERROR(INDEX(Presupuesto!$C$9:$C$33,MATCH(D172,Presupuesto!$B$9:$B$33,0)),""))</f>
        <v/>
      </c>
      <c r="H172" s="76">
        <f>IF(B172="","",CHOOSE(MONTH(B172),"Ene","Feb","Mar","Abr","May","Jun","Jul","Ago","Sep","Oct","Nov","Dic")&amp;" "&amp;YEAR(B172))</f>
        <v/>
      </c>
      <c r="I172" s="76">
        <f>IF(B172="","",IF((YEAR(B172)-YEAR(Config!$C$7))*12+MONTH(B172)-MONTH(Config!$C$7)&lt;0,"Antes","T"&amp;(INT(((YEAR(B172)-YEAR(Config!$C$7))*12+MONTH(B172)-MONTH(Config!$C$7))/3)+1)))</f>
        <v/>
      </c>
      <c r="J172" s="76">
        <f>IF(E172="","",IFERROR(INDEX(Config!$C$11:$C$22,MATCH(E172,Config!$B$11:$B$22,0)),"No"))</f>
        <v/>
      </c>
      <c r="K172" s="77">
        <f>IF(B172="","",DATE(YEAR(B172),MONTH(B172),1))</f>
        <v/>
      </c>
    </row>
    <row r="173">
      <c r="B173" s="78" t="n"/>
      <c r="C173" s="79" t="n"/>
      <c r="D173" s="79" t="n"/>
      <c r="E173" s="79" t="n"/>
      <c r="F173" s="80" t="n"/>
      <c r="G173" s="76">
        <f>IF(D173="","",IFERROR(INDEX(Presupuesto!$C$9:$C$33,MATCH(D173,Presupuesto!$B$9:$B$33,0)),""))</f>
        <v/>
      </c>
      <c r="H173" s="76">
        <f>IF(B173="","",CHOOSE(MONTH(B173),"Ene","Feb","Mar","Abr","May","Jun","Jul","Ago","Sep","Oct","Nov","Dic")&amp;" "&amp;YEAR(B173))</f>
        <v/>
      </c>
      <c r="I173" s="76">
        <f>IF(B173="","",IF((YEAR(B173)-YEAR(Config!$C$7))*12+MONTH(B173)-MONTH(Config!$C$7)&lt;0,"Antes","T"&amp;(INT(((YEAR(B173)-YEAR(Config!$C$7))*12+MONTH(B173)-MONTH(Config!$C$7))/3)+1)))</f>
        <v/>
      </c>
      <c r="J173" s="76">
        <f>IF(E173="","",IFERROR(INDEX(Config!$C$11:$C$22,MATCH(E173,Config!$B$11:$B$22,0)),"No"))</f>
        <v/>
      </c>
      <c r="K173" s="77">
        <f>IF(B173="","",DATE(YEAR(B173),MONTH(B173),1))</f>
        <v/>
      </c>
    </row>
    <row r="174">
      <c r="B174" s="78" t="n"/>
      <c r="C174" s="79" t="n"/>
      <c r="D174" s="79" t="n"/>
      <c r="E174" s="79" t="n"/>
      <c r="F174" s="80" t="n"/>
      <c r="G174" s="76">
        <f>IF(D174="","",IFERROR(INDEX(Presupuesto!$C$9:$C$33,MATCH(D174,Presupuesto!$B$9:$B$33,0)),""))</f>
        <v/>
      </c>
      <c r="H174" s="76">
        <f>IF(B174="","",CHOOSE(MONTH(B174),"Ene","Feb","Mar","Abr","May","Jun","Jul","Ago","Sep","Oct","Nov","Dic")&amp;" "&amp;YEAR(B174))</f>
        <v/>
      </c>
      <c r="I174" s="76">
        <f>IF(B174="","",IF((YEAR(B174)-YEAR(Config!$C$7))*12+MONTH(B174)-MONTH(Config!$C$7)&lt;0,"Antes","T"&amp;(INT(((YEAR(B174)-YEAR(Config!$C$7))*12+MONTH(B174)-MONTH(Config!$C$7))/3)+1)))</f>
        <v/>
      </c>
      <c r="J174" s="76">
        <f>IF(E174="","",IFERROR(INDEX(Config!$C$11:$C$22,MATCH(E174,Config!$B$11:$B$22,0)),"No"))</f>
        <v/>
      </c>
      <c r="K174" s="77">
        <f>IF(B174="","",DATE(YEAR(B174),MONTH(B174),1))</f>
        <v/>
      </c>
    </row>
    <row r="175">
      <c r="B175" s="78" t="n"/>
      <c r="C175" s="79" t="n"/>
      <c r="D175" s="79" t="n"/>
      <c r="E175" s="79" t="n"/>
      <c r="F175" s="80" t="n"/>
      <c r="G175" s="76">
        <f>IF(D175="","",IFERROR(INDEX(Presupuesto!$C$9:$C$33,MATCH(D175,Presupuesto!$B$9:$B$33,0)),""))</f>
        <v/>
      </c>
      <c r="H175" s="76">
        <f>IF(B175="","",CHOOSE(MONTH(B175),"Ene","Feb","Mar","Abr","May","Jun","Jul","Ago","Sep","Oct","Nov","Dic")&amp;" "&amp;YEAR(B175))</f>
        <v/>
      </c>
      <c r="I175" s="76">
        <f>IF(B175="","",IF((YEAR(B175)-YEAR(Config!$C$7))*12+MONTH(B175)-MONTH(Config!$C$7)&lt;0,"Antes","T"&amp;(INT(((YEAR(B175)-YEAR(Config!$C$7))*12+MONTH(B175)-MONTH(Config!$C$7))/3)+1)))</f>
        <v/>
      </c>
      <c r="J175" s="76">
        <f>IF(E175="","",IFERROR(INDEX(Config!$C$11:$C$22,MATCH(E175,Config!$B$11:$B$22,0)),"No"))</f>
        <v/>
      </c>
      <c r="K175" s="77">
        <f>IF(B175="","",DATE(YEAR(B175),MONTH(B175),1))</f>
        <v/>
      </c>
    </row>
    <row r="176">
      <c r="B176" s="78" t="n"/>
      <c r="C176" s="79" t="n"/>
      <c r="D176" s="79" t="n"/>
      <c r="E176" s="79" t="n"/>
      <c r="F176" s="80" t="n"/>
      <c r="G176" s="76">
        <f>IF(D176="","",IFERROR(INDEX(Presupuesto!$C$9:$C$33,MATCH(D176,Presupuesto!$B$9:$B$33,0)),""))</f>
        <v/>
      </c>
      <c r="H176" s="76">
        <f>IF(B176="","",CHOOSE(MONTH(B176),"Ene","Feb","Mar","Abr","May","Jun","Jul","Ago","Sep","Oct","Nov","Dic")&amp;" "&amp;YEAR(B176))</f>
        <v/>
      </c>
      <c r="I176" s="76">
        <f>IF(B176="","",IF((YEAR(B176)-YEAR(Config!$C$7))*12+MONTH(B176)-MONTH(Config!$C$7)&lt;0,"Antes","T"&amp;(INT(((YEAR(B176)-YEAR(Config!$C$7))*12+MONTH(B176)-MONTH(Config!$C$7))/3)+1)))</f>
        <v/>
      </c>
      <c r="J176" s="76">
        <f>IF(E176="","",IFERROR(INDEX(Config!$C$11:$C$22,MATCH(E176,Config!$B$11:$B$22,0)),"No"))</f>
        <v/>
      </c>
      <c r="K176" s="77">
        <f>IF(B176="","",DATE(YEAR(B176),MONTH(B176),1))</f>
        <v/>
      </c>
    </row>
    <row r="177">
      <c r="B177" s="78" t="n"/>
      <c r="C177" s="79" t="n"/>
      <c r="D177" s="79" t="n"/>
      <c r="E177" s="79" t="n"/>
      <c r="F177" s="80" t="n"/>
      <c r="G177" s="76">
        <f>IF(D177="","",IFERROR(INDEX(Presupuesto!$C$9:$C$33,MATCH(D177,Presupuesto!$B$9:$B$33,0)),""))</f>
        <v/>
      </c>
      <c r="H177" s="76">
        <f>IF(B177="","",CHOOSE(MONTH(B177),"Ene","Feb","Mar","Abr","May","Jun","Jul","Ago","Sep","Oct","Nov","Dic")&amp;" "&amp;YEAR(B177))</f>
        <v/>
      </c>
      <c r="I177" s="76">
        <f>IF(B177="","",IF((YEAR(B177)-YEAR(Config!$C$7))*12+MONTH(B177)-MONTH(Config!$C$7)&lt;0,"Antes","T"&amp;(INT(((YEAR(B177)-YEAR(Config!$C$7))*12+MONTH(B177)-MONTH(Config!$C$7))/3)+1)))</f>
        <v/>
      </c>
      <c r="J177" s="76">
        <f>IF(E177="","",IFERROR(INDEX(Config!$C$11:$C$22,MATCH(E177,Config!$B$11:$B$22,0)),"No"))</f>
        <v/>
      </c>
      <c r="K177" s="77">
        <f>IF(B177="","",DATE(YEAR(B177),MONTH(B177),1))</f>
        <v/>
      </c>
    </row>
    <row r="178">
      <c r="B178" s="78" t="n"/>
      <c r="C178" s="79" t="n"/>
      <c r="D178" s="79" t="n"/>
      <c r="E178" s="79" t="n"/>
      <c r="F178" s="80" t="n"/>
      <c r="G178" s="76">
        <f>IF(D178="","",IFERROR(INDEX(Presupuesto!$C$9:$C$33,MATCH(D178,Presupuesto!$B$9:$B$33,0)),""))</f>
        <v/>
      </c>
      <c r="H178" s="76">
        <f>IF(B178="","",CHOOSE(MONTH(B178),"Ene","Feb","Mar","Abr","May","Jun","Jul","Ago","Sep","Oct","Nov","Dic")&amp;" "&amp;YEAR(B178))</f>
        <v/>
      </c>
      <c r="I178" s="76">
        <f>IF(B178="","",IF((YEAR(B178)-YEAR(Config!$C$7))*12+MONTH(B178)-MONTH(Config!$C$7)&lt;0,"Antes","T"&amp;(INT(((YEAR(B178)-YEAR(Config!$C$7))*12+MONTH(B178)-MONTH(Config!$C$7))/3)+1)))</f>
        <v/>
      </c>
      <c r="J178" s="76">
        <f>IF(E178="","",IFERROR(INDEX(Config!$C$11:$C$22,MATCH(E178,Config!$B$11:$B$22,0)),"No"))</f>
        <v/>
      </c>
      <c r="K178" s="77">
        <f>IF(B178="","",DATE(YEAR(B178),MONTH(B178),1))</f>
        <v/>
      </c>
    </row>
    <row r="179">
      <c r="B179" s="78" t="n"/>
      <c r="C179" s="79" t="n"/>
      <c r="D179" s="79" t="n"/>
      <c r="E179" s="79" t="n"/>
      <c r="F179" s="80" t="n"/>
      <c r="G179" s="76">
        <f>IF(D179="","",IFERROR(INDEX(Presupuesto!$C$9:$C$33,MATCH(D179,Presupuesto!$B$9:$B$33,0)),""))</f>
        <v/>
      </c>
      <c r="H179" s="76">
        <f>IF(B179="","",CHOOSE(MONTH(B179),"Ene","Feb","Mar","Abr","May","Jun","Jul","Ago","Sep","Oct","Nov","Dic")&amp;" "&amp;YEAR(B179))</f>
        <v/>
      </c>
      <c r="I179" s="76">
        <f>IF(B179="","",IF((YEAR(B179)-YEAR(Config!$C$7))*12+MONTH(B179)-MONTH(Config!$C$7)&lt;0,"Antes","T"&amp;(INT(((YEAR(B179)-YEAR(Config!$C$7))*12+MONTH(B179)-MONTH(Config!$C$7))/3)+1)))</f>
        <v/>
      </c>
      <c r="J179" s="76">
        <f>IF(E179="","",IFERROR(INDEX(Config!$C$11:$C$22,MATCH(E179,Config!$B$11:$B$22,0)),"No"))</f>
        <v/>
      </c>
      <c r="K179" s="77">
        <f>IF(B179="","",DATE(YEAR(B179),MONTH(B179),1))</f>
        <v/>
      </c>
    </row>
    <row r="180">
      <c r="B180" s="78" t="n"/>
      <c r="C180" s="79" t="n"/>
      <c r="D180" s="79" t="n"/>
      <c r="E180" s="79" t="n"/>
      <c r="F180" s="80" t="n"/>
      <c r="G180" s="76">
        <f>IF(D180="","",IFERROR(INDEX(Presupuesto!$C$9:$C$33,MATCH(D180,Presupuesto!$B$9:$B$33,0)),""))</f>
        <v/>
      </c>
      <c r="H180" s="76">
        <f>IF(B180="","",CHOOSE(MONTH(B180),"Ene","Feb","Mar","Abr","May","Jun","Jul","Ago","Sep","Oct","Nov","Dic")&amp;" "&amp;YEAR(B180))</f>
        <v/>
      </c>
      <c r="I180" s="76">
        <f>IF(B180="","",IF((YEAR(B180)-YEAR(Config!$C$7))*12+MONTH(B180)-MONTH(Config!$C$7)&lt;0,"Antes","T"&amp;(INT(((YEAR(B180)-YEAR(Config!$C$7))*12+MONTH(B180)-MONTH(Config!$C$7))/3)+1)))</f>
        <v/>
      </c>
      <c r="J180" s="76">
        <f>IF(E180="","",IFERROR(INDEX(Config!$C$11:$C$22,MATCH(E180,Config!$B$11:$B$22,0)),"No"))</f>
        <v/>
      </c>
      <c r="K180" s="77">
        <f>IF(B180="","",DATE(YEAR(B180),MONTH(B180),1))</f>
        <v/>
      </c>
    </row>
    <row r="181">
      <c r="B181" s="78" t="n"/>
      <c r="C181" s="79" t="n"/>
      <c r="D181" s="79" t="n"/>
      <c r="E181" s="79" t="n"/>
      <c r="F181" s="80" t="n"/>
      <c r="G181" s="76">
        <f>IF(D181="","",IFERROR(INDEX(Presupuesto!$C$9:$C$33,MATCH(D181,Presupuesto!$B$9:$B$33,0)),""))</f>
        <v/>
      </c>
      <c r="H181" s="76">
        <f>IF(B181="","",CHOOSE(MONTH(B181),"Ene","Feb","Mar","Abr","May","Jun","Jul","Ago","Sep","Oct","Nov","Dic")&amp;" "&amp;YEAR(B181))</f>
        <v/>
      </c>
      <c r="I181" s="76">
        <f>IF(B181="","",IF((YEAR(B181)-YEAR(Config!$C$7))*12+MONTH(B181)-MONTH(Config!$C$7)&lt;0,"Antes","T"&amp;(INT(((YEAR(B181)-YEAR(Config!$C$7))*12+MONTH(B181)-MONTH(Config!$C$7))/3)+1)))</f>
        <v/>
      </c>
      <c r="J181" s="76">
        <f>IF(E181="","",IFERROR(INDEX(Config!$C$11:$C$22,MATCH(E181,Config!$B$11:$B$22,0)),"No"))</f>
        <v/>
      </c>
      <c r="K181" s="77">
        <f>IF(B181="","",DATE(YEAR(B181),MONTH(B181),1))</f>
        <v/>
      </c>
    </row>
    <row r="182">
      <c r="B182" s="78" t="n"/>
      <c r="C182" s="79" t="n"/>
      <c r="D182" s="79" t="n"/>
      <c r="E182" s="79" t="n"/>
      <c r="F182" s="80" t="n"/>
      <c r="G182" s="76">
        <f>IF(D182="","",IFERROR(INDEX(Presupuesto!$C$9:$C$33,MATCH(D182,Presupuesto!$B$9:$B$33,0)),""))</f>
        <v/>
      </c>
      <c r="H182" s="76">
        <f>IF(B182="","",CHOOSE(MONTH(B182),"Ene","Feb","Mar","Abr","May","Jun","Jul","Ago","Sep","Oct","Nov","Dic")&amp;" "&amp;YEAR(B182))</f>
        <v/>
      </c>
      <c r="I182" s="76">
        <f>IF(B182="","",IF((YEAR(B182)-YEAR(Config!$C$7))*12+MONTH(B182)-MONTH(Config!$C$7)&lt;0,"Antes","T"&amp;(INT(((YEAR(B182)-YEAR(Config!$C$7))*12+MONTH(B182)-MONTH(Config!$C$7))/3)+1)))</f>
        <v/>
      </c>
      <c r="J182" s="76">
        <f>IF(E182="","",IFERROR(INDEX(Config!$C$11:$C$22,MATCH(E182,Config!$B$11:$B$22,0)),"No"))</f>
        <v/>
      </c>
      <c r="K182" s="77">
        <f>IF(B182="","",DATE(YEAR(B182),MONTH(B182),1))</f>
        <v/>
      </c>
    </row>
    <row r="183">
      <c r="B183" s="78" t="n"/>
      <c r="C183" s="79" t="n"/>
      <c r="D183" s="79" t="n"/>
      <c r="E183" s="79" t="n"/>
      <c r="F183" s="80" t="n"/>
      <c r="G183" s="76">
        <f>IF(D183="","",IFERROR(INDEX(Presupuesto!$C$9:$C$33,MATCH(D183,Presupuesto!$B$9:$B$33,0)),""))</f>
        <v/>
      </c>
      <c r="H183" s="76">
        <f>IF(B183="","",CHOOSE(MONTH(B183),"Ene","Feb","Mar","Abr","May","Jun","Jul","Ago","Sep","Oct","Nov","Dic")&amp;" "&amp;YEAR(B183))</f>
        <v/>
      </c>
      <c r="I183" s="76">
        <f>IF(B183="","",IF((YEAR(B183)-YEAR(Config!$C$7))*12+MONTH(B183)-MONTH(Config!$C$7)&lt;0,"Antes","T"&amp;(INT(((YEAR(B183)-YEAR(Config!$C$7))*12+MONTH(B183)-MONTH(Config!$C$7))/3)+1)))</f>
        <v/>
      </c>
      <c r="J183" s="76">
        <f>IF(E183="","",IFERROR(INDEX(Config!$C$11:$C$22,MATCH(E183,Config!$B$11:$B$22,0)),"No"))</f>
        <v/>
      </c>
      <c r="K183" s="77">
        <f>IF(B183="","",DATE(YEAR(B183),MONTH(B183),1))</f>
        <v/>
      </c>
    </row>
    <row r="184">
      <c r="B184" s="78" t="n"/>
      <c r="C184" s="79" t="n"/>
      <c r="D184" s="79" t="n"/>
      <c r="E184" s="79" t="n"/>
      <c r="F184" s="80" t="n"/>
      <c r="G184" s="76">
        <f>IF(D184="","",IFERROR(INDEX(Presupuesto!$C$9:$C$33,MATCH(D184,Presupuesto!$B$9:$B$33,0)),""))</f>
        <v/>
      </c>
      <c r="H184" s="76">
        <f>IF(B184="","",CHOOSE(MONTH(B184),"Ene","Feb","Mar","Abr","May","Jun","Jul","Ago","Sep","Oct","Nov","Dic")&amp;" "&amp;YEAR(B184))</f>
        <v/>
      </c>
      <c r="I184" s="76">
        <f>IF(B184="","",IF((YEAR(B184)-YEAR(Config!$C$7))*12+MONTH(B184)-MONTH(Config!$C$7)&lt;0,"Antes","T"&amp;(INT(((YEAR(B184)-YEAR(Config!$C$7))*12+MONTH(B184)-MONTH(Config!$C$7))/3)+1)))</f>
        <v/>
      </c>
      <c r="J184" s="76">
        <f>IF(E184="","",IFERROR(INDEX(Config!$C$11:$C$22,MATCH(E184,Config!$B$11:$B$22,0)),"No"))</f>
        <v/>
      </c>
      <c r="K184" s="77">
        <f>IF(B184="","",DATE(YEAR(B184),MONTH(B184),1))</f>
        <v/>
      </c>
    </row>
    <row r="185">
      <c r="B185" s="78" t="n"/>
      <c r="C185" s="79" t="n"/>
      <c r="D185" s="79" t="n"/>
      <c r="E185" s="79" t="n"/>
      <c r="F185" s="80" t="n"/>
      <c r="G185" s="76">
        <f>IF(D185="","",IFERROR(INDEX(Presupuesto!$C$9:$C$33,MATCH(D185,Presupuesto!$B$9:$B$33,0)),""))</f>
        <v/>
      </c>
      <c r="H185" s="76">
        <f>IF(B185="","",CHOOSE(MONTH(B185),"Ene","Feb","Mar","Abr","May","Jun","Jul","Ago","Sep","Oct","Nov","Dic")&amp;" "&amp;YEAR(B185))</f>
        <v/>
      </c>
      <c r="I185" s="76">
        <f>IF(B185="","",IF((YEAR(B185)-YEAR(Config!$C$7))*12+MONTH(B185)-MONTH(Config!$C$7)&lt;0,"Antes","T"&amp;(INT(((YEAR(B185)-YEAR(Config!$C$7))*12+MONTH(B185)-MONTH(Config!$C$7))/3)+1)))</f>
        <v/>
      </c>
      <c r="J185" s="76">
        <f>IF(E185="","",IFERROR(INDEX(Config!$C$11:$C$22,MATCH(E185,Config!$B$11:$B$22,0)),"No"))</f>
        <v/>
      </c>
      <c r="K185" s="77">
        <f>IF(B185="","",DATE(YEAR(B185),MONTH(B185),1))</f>
        <v/>
      </c>
    </row>
    <row r="186">
      <c r="B186" s="78" t="n"/>
      <c r="C186" s="79" t="n"/>
      <c r="D186" s="79" t="n"/>
      <c r="E186" s="79" t="n"/>
      <c r="F186" s="80" t="n"/>
      <c r="G186" s="76">
        <f>IF(D186="","",IFERROR(INDEX(Presupuesto!$C$9:$C$33,MATCH(D186,Presupuesto!$B$9:$B$33,0)),""))</f>
        <v/>
      </c>
      <c r="H186" s="76">
        <f>IF(B186="","",CHOOSE(MONTH(B186),"Ene","Feb","Mar","Abr","May","Jun","Jul","Ago","Sep","Oct","Nov","Dic")&amp;" "&amp;YEAR(B186))</f>
        <v/>
      </c>
      <c r="I186" s="76">
        <f>IF(B186="","",IF((YEAR(B186)-YEAR(Config!$C$7))*12+MONTH(B186)-MONTH(Config!$C$7)&lt;0,"Antes","T"&amp;(INT(((YEAR(B186)-YEAR(Config!$C$7))*12+MONTH(B186)-MONTH(Config!$C$7))/3)+1)))</f>
        <v/>
      </c>
      <c r="J186" s="76">
        <f>IF(E186="","",IFERROR(INDEX(Config!$C$11:$C$22,MATCH(E186,Config!$B$11:$B$22,0)),"No"))</f>
        <v/>
      </c>
      <c r="K186" s="77">
        <f>IF(B186="","",DATE(YEAR(B186),MONTH(B186),1))</f>
        <v/>
      </c>
    </row>
    <row r="187">
      <c r="B187" s="78" t="n"/>
      <c r="C187" s="79" t="n"/>
      <c r="D187" s="79" t="n"/>
      <c r="E187" s="79" t="n"/>
      <c r="F187" s="80" t="n"/>
      <c r="G187" s="76">
        <f>IF(D187="","",IFERROR(INDEX(Presupuesto!$C$9:$C$33,MATCH(D187,Presupuesto!$B$9:$B$33,0)),""))</f>
        <v/>
      </c>
      <c r="H187" s="76">
        <f>IF(B187="","",CHOOSE(MONTH(B187),"Ene","Feb","Mar","Abr","May","Jun","Jul","Ago","Sep","Oct","Nov","Dic")&amp;" "&amp;YEAR(B187))</f>
        <v/>
      </c>
      <c r="I187" s="76">
        <f>IF(B187="","",IF((YEAR(B187)-YEAR(Config!$C$7))*12+MONTH(B187)-MONTH(Config!$C$7)&lt;0,"Antes","T"&amp;(INT(((YEAR(B187)-YEAR(Config!$C$7))*12+MONTH(B187)-MONTH(Config!$C$7))/3)+1)))</f>
        <v/>
      </c>
      <c r="J187" s="76">
        <f>IF(E187="","",IFERROR(INDEX(Config!$C$11:$C$22,MATCH(E187,Config!$B$11:$B$22,0)),"No"))</f>
        <v/>
      </c>
      <c r="K187" s="77">
        <f>IF(B187="","",DATE(YEAR(B187),MONTH(B187),1))</f>
        <v/>
      </c>
    </row>
    <row r="188">
      <c r="B188" s="78" t="n"/>
      <c r="C188" s="79" t="n"/>
      <c r="D188" s="79" t="n"/>
      <c r="E188" s="79" t="n"/>
      <c r="F188" s="80" t="n"/>
      <c r="G188" s="76">
        <f>IF(D188="","",IFERROR(INDEX(Presupuesto!$C$9:$C$33,MATCH(D188,Presupuesto!$B$9:$B$33,0)),""))</f>
        <v/>
      </c>
      <c r="H188" s="76">
        <f>IF(B188="","",CHOOSE(MONTH(B188),"Ene","Feb","Mar","Abr","May","Jun","Jul","Ago","Sep","Oct","Nov","Dic")&amp;" "&amp;YEAR(B188))</f>
        <v/>
      </c>
      <c r="I188" s="76">
        <f>IF(B188="","",IF((YEAR(B188)-YEAR(Config!$C$7))*12+MONTH(B188)-MONTH(Config!$C$7)&lt;0,"Antes","T"&amp;(INT(((YEAR(B188)-YEAR(Config!$C$7))*12+MONTH(B188)-MONTH(Config!$C$7))/3)+1)))</f>
        <v/>
      </c>
      <c r="J188" s="76">
        <f>IF(E188="","",IFERROR(INDEX(Config!$C$11:$C$22,MATCH(E188,Config!$B$11:$B$22,0)),"No"))</f>
        <v/>
      </c>
      <c r="K188" s="77">
        <f>IF(B188="","",DATE(YEAR(B188),MONTH(B188),1))</f>
        <v/>
      </c>
    </row>
    <row r="189">
      <c r="B189" s="78" t="n"/>
      <c r="C189" s="79" t="n"/>
      <c r="D189" s="79" t="n"/>
      <c r="E189" s="79" t="n"/>
      <c r="F189" s="80" t="n"/>
      <c r="G189" s="76">
        <f>IF(D189="","",IFERROR(INDEX(Presupuesto!$C$9:$C$33,MATCH(D189,Presupuesto!$B$9:$B$33,0)),""))</f>
        <v/>
      </c>
      <c r="H189" s="76">
        <f>IF(B189="","",CHOOSE(MONTH(B189),"Ene","Feb","Mar","Abr","May","Jun","Jul","Ago","Sep","Oct","Nov","Dic")&amp;" "&amp;YEAR(B189))</f>
        <v/>
      </c>
      <c r="I189" s="76">
        <f>IF(B189="","",IF((YEAR(B189)-YEAR(Config!$C$7))*12+MONTH(B189)-MONTH(Config!$C$7)&lt;0,"Antes","T"&amp;(INT(((YEAR(B189)-YEAR(Config!$C$7))*12+MONTH(B189)-MONTH(Config!$C$7))/3)+1)))</f>
        <v/>
      </c>
      <c r="J189" s="76">
        <f>IF(E189="","",IFERROR(INDEX(Config!$C$11:$C$22,MATCH(E189,Config!$B$11:$B$22,0)),"No"))</f>
        <v/>
      </c>
      <c r="K189" s="77">
        <f>IF(B189="","",DATE(YEAR(B189),MONTH(B189),1))</f>
        <v/>
      </c>
    </row>
    <row r="190">
      <c r="B190" s="78" t="n"/>
      <c r="C190" s="79" t="n"/>
      <c r="D190" s="79" t="n"/>
      <c r="E190" s="79" t="n"/>
      <c r="F190" s="80" t="n"/>
      <c r="G190" s="76">
        <f>IF(D190="","",IFERROR(INDEX(Presupuesto!$C$9:$C$33,MATCH(D190,Presupuesto!$B$9:$B$33,0)),""))</f>
        <v/>
      </c>
      <c r="H190" s="76">
        <f>IF(B190="","",CHOOSE(MONTH(B190),"Ene","Feb","Mar","Abr","May","Jun","Jul","Ago","Sep","Oct","Nov","Dic")&amp;" "&amp;YEAR(B190))</f>
        <v/>
      </c>
      <c r="I190" s="76">
        <f>IF(B190="","",IF((YEAR(B190)-YEAR(Config!$C$7))*12+MONTH(B190)-MONTH(Config!$C$7)&lt;0,"Antes","T"&amp;(INT(((YEAR(B190)-YEAR(Config!$C$7))*12+MONTH(B190)-MONTH(Config!$C$7))/3)+1)))</f>
        <v/>
      </c>
      <c r="J190" s="76">
        <f>IF(E190="","",IFERROR(INDEX(Config!$C$11:$C$22,MATCH(E190,Config!$B$11:$B$22,0)),"No"))</f>
        <v/>
      </c>
      <c r="K190" s="77">
        <f>IF(B190="","",DATE(YEAR(B190),MONTH(B190),1))</f>
        <v/>
      </c>
    </row>
    <row r="191">
      <c r="B191" s="78" t="n"/>
      <c r="C191" s="79" t="n"/>
      <c r="D191" s="79" t="n"/>
      <c r="E191" s="79" t="n"/>
      <c r="F191" s="80" t="n"/>
      <c r="G191" s="76">
        <f>IF(D191="","",IFERROR(INDEX(Presupuesto!$C$9:$C$33,MATCH(D191,Presupuesto!$B$9:$B$33,0)),""))</f>
        <v/>
      </c>
      <c r="H191" s="76">
        <f>IF(B191="","",CHOOSE(MONTH(B191),"Ene","Feb","Mar","Abr","May","Jun","Jul","Ago","Sep","Oct","Nov","Dic")&amp;" "&amp;YEAR(B191))</f>
        <v/>
      </c>
      <c r="I191" s="76">
        <f>IF(B191="","",IF((YEAR(B191)-YEAR(Config!$C$7))*12+MONTH(B191)-MONTH(Config!$C$7)&lt;0,"Antes","T"&amp;(INT(((YEAR(B191)-YEAR(Config!$C$7))*12+MONTH(B191)-MONTH(Config!$C$7))/3)+1)))</f>
        <v/>
      </c>
      <c r="J191" s="76">
        <f>IF(E191="","",IFERROR(INDEX(Config!$C$11:$C$22,MATCH(E191,Config!$B$11:$B$22,0)),"No"))</f>
        <v/>
      </c>
      <c r="K191" s="77">
        <f>IF(B191="","",DATE(YEAR(B191),MONTH(B191),1))</f>
        <v/>
      </c>
    </row>
    <row r="192">
      <c r="B192" s="78" t="n"/>
      <c r="C192" s="79" t="n"/>
      <c r="D192" s="79" t="n"/>
      <c r="E192" s="79" t="n"/>
      <c r="F192" s="80" t="n"/>
      <c r="G192" s="76">
        <f>IF(D192="","",IFERROR(INDEX(Presupuesto!$C$9:$C$33,MATCH(D192,Presupuesto!$B$9:$B$33,0)),""))</f>
        <v/>
      </c>
      <c r="H192" s="76">
        <f>IF(B192="","",CHOOSE(MONTH(B192),"Ene","Feb","Mar","Abr","May","Jun","Jul","Ago","Sep","Oct","Nov","Dic")&amp;" "&amp;YEAR(B192))</f>
        <v/>
      </c>
      <c r="I192" s="76">
        <f>IF(B192="","",IF((YEAR(B192)-YEAR(Config!$C$7))*12+MONTH(B192)-MONTH(Config!$C$7)&lt;0,"Antes","T"&amp;(INT(((YEAR(B192)-YEAR(Config!$C$7))*12+MONTH(B192)-MONTH(Config!$C$7))/3)+1)))</f>
        <v/>
      </c>
      <c r="J192" s="76">
        <f>IF(E192="","",IFERROR(INDEX(Config!$C$11:$C$22,MATCH(E192,Config!$B$11:$B$22,0)),"No"))</f>
        <v/>
      </c>
      <c r="K192" s="77">
        <f>IF(B192="","",DATE(YEAR(B192),MONTH(B192),1))</f>
        <v/>
      </c>
    </row>
    <row r="193">
      <c r="B193" s="78" t="n"/>
      <c r="C193" s="79" t="n"/>
      <c r="D193" s="79" t="n"/>
      <c r="E193" s="79" t="n"/>
      <c r="F193" s="80" t="n"/>
      <c r="G193" s="76">
        <f>IF(D193="","",IFERROR(INDEX(Presupuesto!$C$9:$C$33,MATCH(D193,Presupuesto!$B$9:$B$33,0)),""))</f>
        <v/>
      </c>
      <c r="H193" s="76">
        <f>IF(B193="","",CHOOSE(MONTH(B193),"Ene","Feb","Mar","Abr","May","Jun","Jul","Ago","Sep","Oct","Nov","Dic")&amp;" "&amp;YEAR(B193))</f>
        <v/>
      </c>
      <c r="I193" s="76">
        <f>IF(B193="","",IF((YEAR(B193)-YEAR(Config!$C$7))*12+MONTH(B193)-MONTH(Config!$C$7)&lt;0,"Antes","T"&amp;(INT(((YEAR(B193)-YEAR(Config!$C$7))*12+MONTH(B193)-MONTH(Config!$C$7))/3)+1)))</f>
        <v/>
      </c>
      <c r="J193" s="76">
        <f>IF(E193="","",IFERROR(INDEX(Config!$C$11:$C$22,MATCH(E193,Config!$B$11:$B$22,0)),"No"))</f>
        <v/>
      </c>
      <c r="K193" s="77">
        <f>IF(B193="","",DATE(YEAR(B193),MONTH(B193),1))</f>
        <v/>
      </c>
    </row>
    <row r="194">
      <c r="B194" s="78" t="n"/>
      <c r="C194" s="79" t="n"/>
      <c r="D194" s="79" t="n"/>
      <c r="E194" s="79" t="n"/>
      <c r="F194" s="80" t="n"/>
      <c r="G194" s="76">
        <f>IF(D194="","",IFERROR(INDEX(Presupuesto!$C$9:$C$33,MATCH(D194,Presupuesto!$B$9:$B$33,0)),""))</f>
        <v/>
      </c>
      <c r="H194" s="76">
        <f>IF(B194="","",CHOOSE(MONTH(B194),"Ene","Feb","Mar","Abr","May","Jun","Jul","Ago","Sep","Oct","Nov","Dic")&amp;" "&amp;YEAR(B194))</f>
        <v/>
      </c>
      <c r="I194" s="76">
        <f>IF(B194="","",IF((YEAR(B194)-YEAR(Config!$C$7))*12+MONTH(B194)-MONTH(Config!$C$7)&lt;0,"Antes","T"&amp;(INT(((YEAR(B194)-YEAR(Config!$C$7))*12+MONTH(B194)-MONTH(Config!$C$7))/3)+1)))</f>
        <v/>
      </c>
      <c r="J194" s="76">
        <f>IF(E194="","",IFERROR(INDEX(Config!$C$11:$C$22,MATCH(E194,Config!$B$11:$B$22,0)),"No"))</f>
        <v/>
      </c>
      <c r="K194" s="77">
        <f>IF(B194="","",DATE(YEAR(B194),MONTH(B194),1))</f>
        <v/>
      </c>
    </row>
    <row r="195">
      <c r="B195" s="78" t="n"/>
      <c r="C195" s="79" t="n"/>
      <c r="D195" s="79" t="n"/>
      <c r="E195" s="79" t="n"/>
      <c r="F195" s="80" t="n"/>
      <c r="G195" s="76">
        <f>IF(D195="","",IFERROR(INDEX(Presupuesto!$C$9:$C$33,MATCH(D195,Presupuesto!$B$9:$B$33,0)),""))</f>
        <v/>
      </c>
      <c r="H195" s="76">
        <f>IF(B195="","",CHOOSE(MONTH(B195),"Ene","Feb","Mar","Abr","May","Jun","Jul","Ago","Sep","Oct","Nov","Dic")&amp;" "&amp;YEAR(B195))</f>
        <v/>
      </c>
      <c r="I195" s="76">
        <f>IF(B195="","",IF((YEAR(B195)-YEAR(Config!$C$7))*12+MONTH(B195)-MONTH(Config!$C$7)&lt;0,"Antes","T"&amp;(INT(((YEAR(B195)-YEAR(Config!$C$7))*12+MONTH(B195)-MONTH(Config!$C$7))/3)+1)))</f>
        <v/>
      </c>
      <c r="J195" s="76">
        <f>IF(E195="","",IFERROR(INDEX(Config!$C$11:$C$22,MATCH(E195,Config!$B$11:$B$22,0)),"No"))</f>
        <v/>
      </c>
      <c r="K195" s="77">
        <f>IF(B195="","",DATE(YEAR(B195),MONTH(B195),1))</f>
        <v/>
      </c>
    </row>
    <row r="196">
      <c r="B196" s="78" t="n"/>
      <c r="C196" s="79" t="n"/>
      <c r="D196" s="79" t="n"/>
      <c r="E196" s="79" t="n"/>
      <c r="F196" s="80" t="n"/>
      <c r="G196" s="76">
        <f>IF(D196="","",IFERROR(INDEX(Presupuesto!$C$9:$C$33,MATCH(D196,Presupuesto!$B$9:$B$33,0)),""))</f>
        <v/>
      </c>
      <c r="H196" s="76">
        <f>IF(B196="","",CHOOSE(MONTH(B196),"Ene","Feb","Mar","Abr","May","Jun","Jul","Ago","Sep","Oct","Nov","Dic")&amp;" "&amp;YEAR(B196))</f>
        <v/>
      </c>
      <c r="I196" s="76">
        <f>IF(B196="","",IF((YEAR(B196)-YEAR(Config!$C$7))*12+MONTH(B196)-MONTH(Config!$C$7)&lt;0,"Antes","T"&amp;(INT(((YEAR(B196)-YEAR(Config!$C$7))*12+MONTH(B196)-MONTH(Config!$C$7))/3)+1)))</f>
        <v/>
      </c>
      <c r="J196" s="76">
        <f>IF(E196="","",IFERROR(INDEX(Config!$C$11:$C$22,MATCH(E196,Config!$B$11:$B$22,0)),"No"))</f>
        <v/>
      </c>
      <c r="K196" s="77">
        <f>IF(B196="","",DATE(YEAR(B196),MONTH(B196),1))</f>
        <v/>
      </c>
    </row>
    <row r="197">
      <c r="B197" s="78" t="n"/>
      <c r="C197" s="79" t="n"/>
      <c r="D197" s="79" t="n"/>
      <c r="E197" s="79" t="n"/>
      <c r="F197" s="80" t="n"/>
      <c r="G197" s="76">
        <f>IF(D197="","",IFERROR(INDEX(Presupuesto!$C$9:$C$33,MATCH(D197,Presupuesto!$B$9:$B$33,0)),""))</f>
        <v/>
      </c>
      <c r="H197" s="76">
        <f>IF(B197="","",CHOOSE(MONTH(B197),"Ene","Feb","Mar","Abr","May","Jun","Jul","Ago","Sep","Oct","Nov","Dic")&amp;" "&amp;YEAR(B197))</f>
        <v/>
      </c>
      <c r="I197" s="76">
        <f>IF(B197="","",IF((YEAR(B197)-YEAR(Config!$C$7))*12+MONTH(B197)-MONTH(Config!$C$7)&lt;0,"Antes","T"&amp;(INT(((YEAR(B197)-YEAR(Config!$C$7))*12+MONTH(B197)-MONTH(Config!$C$7))/3)+1)))</f>
        <v/>
      </c>
      <c r="J197" s="76">
        <f>IF(E197="","",IFERROR(INDEX(Config!$C$11:$C$22,MATCH(E197,Config!$B$11:$B$22,0)),"No"))</f>
        <v/>
      </c>
      <c r="K197" s="77">
        <f>IF(B197="","",DATE(YEAR(B197),MONTH(B197),1))</f>
        <v/>
      </c>
    </row>
    <row r="198">
      <c r="B198" s="78" t="n"/>
      <c r="C198" s="79" t="n"/>
      <c r="D198" s="79" t="n"/>
      <c r="E198" s="79" t="n"/>
      <c r="F198" s="80" t="n"/>
      <c r="G198" s="76">
        <f>IF(D198="","",IFERROR(INDEX(Presupuesto!$C$9:$C$33,MATCH(D198,Presupuesto!$B$9:$B$33,0)),""))</f>
        <v/>
      </c>
      <c r="H198" s="76">
        <f>IF(B198="","",CHOOSE(MONTH(B198),"Ene","Feb","Mar","Abr","May","Jun","Jul","Ago","Sep","Oct","Nov","Dic")&amp;" "&amp;YEAR(B198))</f>
        <v/>
      </c>
      <c r="I198" s="76">
        <f>IF(B198="","",IF((YEAR(B198)-YEAR(Config!$C$7))*12+MONTH(B198)-MONTH(Config!$C$7)&lt;0,"Antes","T"&amp;(INT(((YEAR(B198)-YEAR(Config!$C$7))*12+MONTH(B198)-MONTH(Config!$C$7))/3)+1)))</f>
        <v/>
      </c>
      <c r="J198" s="76">
        <f>IF(E198="","",IFERROR(INDEX(Config!$C$11:$C$22,MATCH(E198,Config!$B$11:$B$22,0)),"No"))</f>
        <v/>
      </c>
      <c r="K198" s="77">
        <f>IF(B198="","",DATE(YEAR(B198),MONTH(B198),1))</f>
        <v/>
      </c>
    </row>
    <row r="199">
      <c r="B199" s="78" t="n"/>
      <c r="C199" s="79" t="n"/>
      <c r="D199" s="79" t="n"/>
      <c r="E199" s="79" t="n"/>
      <c r="F199" s="80" t="n"/>
      <c r="G199" s="76">
        <f>IF(D199="","",IFERROR(INDEX(Presupuesto!$C$9:$C$33,MATCH(D199,Presupuesto!$B$9:$B$33,0)),""))</f>
        <v/>
      </c>
      <c r="H199" s="76">
        <f>IF(B199="","",CHOOSE(MONTH(B199),"Ene","Feb","Mar","Abr","May","Jun","Jul","Ago","Sep","Oct","Nov","Dic")&amp;" "&amp;YEAR(B199))</f>
        <v/>
      </c>
      <c r="I199" s="76">
        <f>IF(B199="","",IF((YEAR(B199)-YEAR(Config!$C$7))*12+MONTH(B199)-MONTH(Config!$C$7)&lt;0,"Antes","T"&amp;(INT(((YEAR(B199)-YEAR(Config!$C$7))*12+MONTH(B199)-MONTH(Config!$C$7))/3)+1)))</f>
        <v/>
      </c>
      <c r="J199" s="76">
        <f>IF(E199="","",IFERROR(INDEX(Config!$C$11:$C$22,MATCH(E199,Config!$B$11:$B$22,0)),"No"))</f>
        <v/>
      </c>
      <c r="K199" s="77">
        <f>IF(B199="","",DATE(YEAR(B199),MONTH(B199),1))</f>
        <v/>
      </c>
    </row>
    <row r="200">
      <c r="B200" s="78" t="n"/>
      <c r="C200" s="79" t="n"/>
      <c r="D200" s="79" t="n"/>
      <c r="E200" s="79" t="n"/>
      <c r="F200" s="80" t="n"/>
      <c r="G200" s="76">
        <f>IF(D200="","",IFERROR(INDEX(Presupuesto!$C$9:$C$33,MATCH(D200,Presupuesto!$B$9:$B$33,0)),""))</f>
        <v/>
      </c>
      <c r="H200" s="76">
        <f>IF(B200="","",CHOOSE(MONTH(B200),"Ene","Feb","Mar","Abr","May","Jun","Jul","Ago","Sep","Oct","Nov","Dic")&amp;" "&amp;YEAR(B200))</f>
        <v/>
      </c>
      <c r="I200" s="76">
        <f>IF(B200="","",IF((YEAR(B200)-YEAR(Config!$C$7))*12+MONTH(B200)-MONTH(Config!$C$7)&lt;0,"Antes","T"&amp;(INT(((YEAR(B200)-YEAR(Config!$C$7))*12+MONTH(B200)-MONTH(Config!$C$7))/3)+1)))</f>
        <v/>
      </c>
      <c r="J200" s="76">
        <f>IF(E200="","",IFERROR(INDEX(Config!$C$11:$C$22,MATCH(E200,Config!$B$11:$B$22,0)),"No"))</f>
        <v/>
      </c>
      <c r="K200" s="77">
        <f>IF(B200="","",DATE(YEAR(B200),MONTH(B200),1))</f>
        <v/>
      </c>
    </row>
    <row r="201">
      <c r="B201" s="78" t="n"/>
      <c r="C201" s="79" t="n"/>
      <c r="D201" s="79" t="n"/>
      <c r="E201" s="79" t="n"/>
      <c r="F201" s="80" t="n"/>
      <c r="G201" s="76">
        <f>IF(D201="","",IFERROR(INDEX(Presupuesto!$C$9:$C$33,MATCH(D201,Presupuesto!$B$9:$B$33,0)),""))</f>
        <v/>
      </c>
      <c r="H201" s="76">
        <f>IF(B201="","",CHOOSE(MONTH(B201),"Ene","Feb","Mar","Abr","May","Jun","Jul","Ago","Sep","Oct","Nov","Dic")&amp;" "&amp;YEAR(B201))</f>
        <v/>
      </c>
      <c r="I201" s="76">
        <f>IF(B201="","",IF((YEAR(B201)-YEAR(Config!$C$7))*12+MONTH(B201)-MONTH(Config!$C$7)&lt;0,"Antes","T"&amp;(INT(((YEAR(B201)-YEAR(Config!$C$7))*12+MONTH(B201)-MONTH(Config!$C$7))/3)+1)))</f>
        <v/>
      </c>
      <c r="J201" s="76">
        <f>IF(E201="","",IFERROR(INDEX(Config!$C$11:$C$22,MATCH(E201,Config!$B$11:$B$22,0)),"No"))</f>
        <v/>
      </c>
      <c r="K201" s="77">
        <f>IF(B201="","",DATE(YEAR(B201),MONTH(B201),1))</f>
        <v/>
      </c>
    </row>
    <row r="202">
      <c r="B202" s="78" t="n"/>
      <c r="C202" s="79" t="n"/>
      <c r="D202" s="79" t="n"/>
      <c r="E202" s="79" t="n"/>
      <c r="F202" s="80" t="n"/>
      <c r="G202" s="76">
        <f>IF(D202="","",IFERROR(INDEX(Presupuesto!$C$9:$C$33,MATCH(D202,Presupuesto!$B$9:$B$33,0)),""))</f>
        <v/>
      </c>
      <c r="H202" s="76">
        <f>IF(B202="","",CHOOSE(MONTH(B202),"Ene","Feb","Mar","Abr","May","Jun","Jul","Ago","Sep","Oct","Nov","Dic")&amp;" "&amp;YEAR(B202))</f>
        <v/>
      </c>
      <c r="I202" s="76">
        <f>IF(B202="","",IF((YEAR(B202)-YEAR(Config!$C$7))*12+MONTH(B202)-MONTH(Config!$C$7)&lt;0,"Antes","T"&amp;(INT(((YEAR(B202)-YEAR(Config!$C$7))*12+MONTH(B202)-MONTH(Config!$C$7))/3)+1)))</f>
        <v/>
      </c>
      <c r="J202" s="76">
        <f>IF(E202="","",IFERROR(INDEX(Config!$C$11:$C$22,MATCH(E202,Config!$B$11:$B$22,0)),"No"))</f>
        <v/>
      </c>
      <c r="K202" s="77">
        <f>IF(B202="","",DATE(YEAR(B202),MONTH(B202),1))</f>
        <v/>
      </c>
    </row>
    <row r="203">
      <c r="B203" s="78" t="n"/>
      <c r="C203" s="79" t="n"/>
      <c r="D203" s="79" t="n"/>
      <c r="E203" s="79" t="n"/>
      <c r="F203" s="80" t="n"/>
      <c r="G203" s="76">
        <f>IF(D203="","",IFERROR(INDEX(Presupuesto!$C$9:$C$33,MATCH(D203,Presupuesto!$B$9:$B$33,0)),""))</f>
        <v/>
      </c>
      <c r="H203" s="76">
        <f>IF(B203="","",CHOOSE(MONTH(B203),"Ene","Feb","Mar","Abr","May","Jun","Jul","Ago","Sep","Oct","Nov","Dic")&amp;" "&amp;YEAR(B203))</f>
        <v/>
      </c>
      <c r="I203" s="76">
        <f>IF(B203="","",IF((YEAR(B203)-YEAR(Config!$C$7))*12+MONTH(B203)-MONTH(Config!$C$7)&lt;0,"Antes","T"&amp;(INT(((YEAR(B203)-YEAR(Config!$C$7))*12+MONTH(B203)-MONTH(Config!$C$7))/3)+1)))</f>
        <v/>
      </c>
      <c r="J203" s="76">
        <f>IF(E203="","",IFERROR(INDEX(Config!$C$11:$C$22,MATCH(E203,Config!$B$11:$B$22,0)),"No"))</f>
        <v/>
      </c>
      <c r="K203" s="77">
        <f>IF(B203="","",DATE(YEAR(B203),MONTH(B203),1))</f>
        <v/>
      </c>
    </row>
    <row r="204">
      <c r="B204" s="78" t="n"/>
      <c r="C204" s="79" t="n"/>
      <c r="D204" s="79" t="n"/>
      <c r="E204" s="79" t="n"/>
      <c r="F204" s="80" t="n"/>
      <c r="G204" s="76">
        <f>IF(D204="","",IFERROR(INDEX(Presupuesto!$C$9:$C$33,MATCH(D204,Presupuesto!$B$9:$B$33,0)),""))</f>
        <v/>
      </c>
      <c r="H204" s="76">
        <f>IF(B204="","",CHOOSE(MONTH(B204),"Ene","Feb","Mar","Abr","May","Jun","Jul","Ago","Sep","Oct","Nov","Dic")&amp;" "&amp;YEAR(B204))</f>
        <v/>
      </c>
      <c r="I204" s="76">
        <f>IF(B204="","",IF((YEAR(B204)-YEAR(Config!$C$7))*12+MONTH(B204)-MONTH(Config!$C$7)&lt;0,"Antes","T"&amp;(INT(((YEAR(B204)-YEAR(Config!$C$7))*12+MONTH(B204)-MONTH(Config!$C$7))/3)+1)))</f>
        <v/>
      </c>
      <c r="J204" s="76">
        <f>IF(E204="","",IFERROR(INDEX(Config!$C$11:$C$22,MATCH(E204,Config!$B$11:$B$22,0)),"No"))</f>
        <v/>
      </c>
      <c r="K204" s="77">
        <f>IF(B204="","",DATE(YEAR(B204),MONTH(B204),1))</f>
        <v/>
      </c>
    </row>
    <row r="205">
      <c r="B205" s="78" t="n"/>
      <c r="C205" s="79" t="n"/>
      <c r="D205" s="79" t="n"/>
      <c r="E205" s="79" t="n"/>
      <c r="F205" s="80" t="n"/>
      <c r="G205" s="76">
        <f>IF(D205="","",IFERROR(INDEX(Presupuesto!$C$9:$C$33,MATCH(D205,Presupuesto!$B$9:$B$33,0)),""))</f>
        <v/>
      </c>
      <c r="H205" s="76">
        <f>IF(B205="","",CHOOSE(MONTH(B205),"Ene","Feb","Mar","Abr","May","Jun","Jul","Ago","Sep","Oct","Nov","Dic")&amp;" "&amp;YEAR(B205))</f>
        <v/>
      </c>
      <c r="I205" s="76">
        <f>IF(B205="","",IF((YEAR(B205)-YEAR(Config!$C$7))*12+MONTH(B205)-MONTH(Config!$C$7)&lt;0,"Antes","T"&amp;(INT(((YEAR(B205)-YEAR(Config!$C$7))*12+MONTH(B205)-MONTH(Config!$C$7))/3)+1)))</f>
        <v/>
      </c>
      <c r="J205" s="76">
        <f>IF(E205="","",IFERROR(INDEX(Config!$C$11:$C$22,MATCH(E205,Config!$B$11:$B$22,0)),"No"))</f>
        <v/>
      </c>
      <c r="K205" s="77">
        <f>IF(B205="","",DATE(YEAR(B205),MONTH(B205),1))</f>
        <v/>
      </c>
    </row>
    <row r="206">
      <c r="B206" s="78" t="n"/>
      <c r="C206" s="79" t="n"/>
      <c r="D206" s="79" t="n"/>
      <c r="E206" s="79" t="n"/>
      <c r="F206" s="80" t="n"/>
      <c r="G206" s="76">
        <f>IF(D206="","",IFERROR(INDEX(Presupuesto!$C$9:$C$33,MATCH(D206,Presupuesto!$B$9:$B$33,0)),""))</f>
        <v/>
      </c>
      <c r="H206" s="76">
        <f>IF(B206="","",CHOOSE(MONTH(B206),"Ene","Feb","Mar","Abr","May","Jun","Jul","Ago","Sep","Oct","Nov","Dic")&amp;" "&amp;YEAR(B206))</f>
        <v/>
      </c>
      <c r="I206" s="76">
        <f>IF(B206="","",IF((YEAR(B206)-YEAR(Config!$C$7))*12+MONTH(B206)-MONTH(Config!$C$7)&lt;0,"Antes","T"&amp;(INT(((YEAR(B206)-YEAR(Config!$C$7))*12+MONTH(B206)-MONTH(Config!$C$7))/3)+1)))</f>
        <v/>
      </c>
      <c r="J206" s="76">
        <f>IF(E206="","",IFERROR(INDEX(Config!$C$11:$C$22,MATCH(E206,Config!$B$11:$B$22,0)),"No"))</f>
        <v/>
      </c>
      <c r="K206" s="77">
        <f>IF(B206="","",DATE(YEAR(B206),MONTH(B206),1))</f>
        <v/>
      </c>
    </row>
    <row r="207">
      <c r="B207" s="78" t="n"/>
      <c r="C207" s="79" t="n"/>
      <c r="D207" s="79" t="n"/>
      <c r="E207" s="79" t="n"/>
      <c r="F207" s="80" t="n"/>
      <c r="G207" s="76">
        <f>IF(D207="","",IFERROR(INDEX(Presupuesto!$C$9:$C$33,MATCH(D207,Presupuesto!$B$9:$B$33,0)),""))</f>
        <v/>
      </c>
      <c r="H207" s="76">
        <f>IF(B207="","",CHOOSE(MONTH(B207),"Ene","Feb","Mar","Abr","May","Jun","Jul","Ago","Sep","Oct","Nov","Dic")&amp;" "&amp;YEAR(B207))</f>
        <v/>
      </c>
      <c r="I207" s="76">
        <f>IF(B207="","",IF((YEAR(B207)-YEAR(Config!$C$7))*12+MONTH(B207)-MONTH(Config!$C$7)&lt;0,"Antes","T"&amp;(INT(((YEAR(B207)-YEAR(Config!$C$7))*12+MONTH(B207)-MONTH(Config!$C$7))/3)+1)))</f>
        <v/>
      </c>
      <c r="J207" s="76">
        <f>IF(E207="","",IFERROR(INDEX(Config!$C$11:$C$22,MATCH(E207,Config!$B$11:$B$22,0)),"No"))</f>
        <v/>
      </c>
      <c r="K207" s="77">
        <f>IF(B207="","",DATE(YEAR(B207),MONTH(B207),1))</f>
        <v/>
      </c>
    </row>
    <row r="208">
      <c r="B208" s="78" t="n"/>
      <c r="C208" s="79" t="n"/>
      <c r="D208" s="79" t="n"/>
      <c r="E208" s="79" t="n"/>
      <c r="F208" s="80" t="n"/>
      <c r="G208" s="76">
        <f>IF(D208="","",IFERROR(INDEX(Presupuesto!$C$9:$C$33,MATCH(D208,Presupuesto!$B$9:$B$33,0)),""))</f>
        <v/>
      </c>
      <c r="H208" s="76">
        <f>IF(B208="","",CHOOSE(MONTH(B208),"Ene","Feb","Mar","Abr","May","Jun","Jul","Ago","Sep","Oct","Nov","Dic")&amp;" "&amp;YEAR(B208))</f>
        <v/>
      </c>
      <c r="I208" s="76">
        <f>IF(B208="","",IF((YEAR(B208)-YEAR(Config!$C$7))*12+MONTH(B208)-MONTH(Config!$C$7)&lt;0,"Antes","T"&amp;(INT(((YEAR(B208)-YEAR(Config!$C$7))*12+MONTH(B208)-MONTH(Config!$C$7))/3)+1)))</f>
        <v/>
      </c>
      <c r="J208" s="76">
        <f>IF(E208="","",IFERROR(INDEX(Config!$C$11:$C$22,MATCH(E208,Config!$B$11:$B$22,0)),"No"))</f>
        <v/>
      </c>
      <c r="K208" s="77">
        <f>IF(B208="","",DATE(YEAR(B208),MONTH(B208),1))</f>
        <v/>
      </c>
    </row>
    <row r="209">
      <c r="B209" s="78" t="n"/>
      <c r="C209" s="79" t="n"/>
      <c r="D209" s="79" t="n"/>
      <c r="E209" s="79" t="n"/>
      <c r="F209" s="80" t="n"/>
      <c r="G209" s="76">
        <f>IF(D209="","",IFERROR(INDEX(Presupuesto!$C$9:$C$33,MATCH(D209,Presupuesto!$B$9:$B$33,0)),""))</f>
        <v/>
      </c>
      <c r="H209" s="76">
        <f>IF(B209="","",CHOOSE(MONTH(B209),"Ene","Feb","Mar","Abr","May","Jun","Jul","Ago","Sep","Oct","Nov","Dic")&amp;" "&amp;YEAR(B209))</f>
        <v/>
      </c>
      <c r="I209" s="76">
        <f>IF(B209="","",IF((YEAR(B209)-YEAR(Config!$C$7))*12+MONTH(B209)-MONTH(Config!$C$7)&lt;0,"Antes","T"&amp;(INT(((YEAR(B209)-YEAR(Config!$C$7))*12+MONTH(B209)-MONTH(Config!$C$7))/3)+1)))</f>
        <v/>
      </c>
      <c r="J209" s="76">
        <f>IF(E209="","",IFERROR(INDEX(Config!$C$11:$C$22,MATCH(E209,Config!$B$11:$B$22,0)),"No"))</f>
        <v/>
      </c>
      <c r="K209" s="77">
        <f>IF(B209="","",DATE(YEAR(B209),MONTH(B209),1))</f>
        <v/>
      </c>
    </row>
    <row r="210">
      <c r="B210" s="78" t="n"/>
      <c r="C210" s="79" t="n"/>
      <c r="D210" s="79" t="n"/>
      <c r="E210" s="79" t="n"/>
      <c r="F210" s="80" t="n"/>
      <c r="G210" s="76">
        <f>IF(D210="","",IFERROR(INDEX(Presupuesto!$C$9:$C$33,MATCH(D210,Presupuesto!$B$9:$B$33,0)),""))</f>
        <v/>
      </c>
      <c r="H210" s="76">
        <f>IF(B210="","",CHOOSE(MONTH(B210),"Ene","Feb","Mar","Abr","May","Jun","Jul","Ago","Sep","Oct","Nov","Dic")&amp;" "&amp;YEAR(B210))</f>
        <v/>
      </c>
      <c r="I210" s="76">
        <f>IF(B210="","",IF((YEAR(B210)-YEAR(Config!$C$7))*12+MONTH(B210)-MONTH(Config!$C$7)&lt;0,"Antes","T"&amp;(INT(((YEAR(B210)-YEAR(Config!$C$7))*12+MONTH(B210)-MONTH(Config!$C$7))/3)+1)))</f>
        <v/>
      </c>
      <c r="J210" s="76">
        <f>IF(E210="","",IFERROR(INDEX(Config!$C$11:$C$22,MATCH(E210,Config!$B$11:$B$22,0)),"No"))</f>
        <v/>
      </c>
      <c r="K210" s="77">
        <f>IF(B210="","",DATE(YEAR(B210),MONTH(B210),1))</f>
        <v/>
      </c>
    </row>
    <row r="211">
      <c r="B211" s="78" t="n"/>
      <c r="C211" s="79" t="n"/>
      <c r="D211" s="79" t="n"/>
      <c r="E211" s="79" t="n"/>
      <c r="F211" s="80" t="n"/>
      <c r="G211" s="76">
        <f>IF(D211="","",IFERROR(INDEX(Presupuesto!$C$9:$C$33,MATCH(D211,Presupuesto!$B$9:$B$33,0)),""))</f>
        <v/>
      </c>
      <c r="H211" s="76">
        <f>IF(B211="","",CHOOSE(MONTH(B211),"Ene","Feb","Mar","Abr","May","Jun","Jul","Ago","Sep","Oct","Nov","Dic")&amp;" "&amp;YEAR(B211))</f>
        <v/>
      </c>
      <c r="I211" s="76">
        <f>IF(B211="","",IF((YEAR(B211)-YEAR(Config!$C$7))*12+MONTH(B211)-MONTH(Config!$C$7)&lt;0,"Antes","T"&amp;(INT(((YEAR(B211)-YEAR(Config!$C$7))*12+MONTH(B211)-MONTH(Config!$C$7))/3)+1)))</f>
        <v/>
      </c>
      <c r="J211" s="76">
        <f>IF(E211="","",IFERROR(INDEX(Config!$C$11:$C$22,MATCH(E211,Config!$B$11:$B$22,0)),"No"))</f>
        <v/>
      </c>
      <c r="K211" s="77">
        <f>IF(B211="","",DATE(YEAR(B211),MONTH(B211),1))</f>
        <v/>
      </c>
    </row>
    <row r="212">
      <c r="B212" s="78" t="n"/>
      <c r="C212" s="79" t="n"/>
      <c r="D212" s="79" t="n"/>
      <c r="E212" s="79" t="n"/>
      <c r="F212" s="80" t="n"/>
      <c r="G212" s="76">
        <f>IF(D212="","",IFERROR(INDEX(Presupuesto!$C$9:$C$33,MATCH(D212,Presupuesto!$B$9:$B$33,0)),""))</f>
        <v/>
      </c>
      <c r="H212" s="76">
        <f>IF(B212="","",CHOOSE(MONTH(B212),"Ene","Feb","Mar","Abr","May","Jun","Jul","Ago","Sep","Oct","Nov","Dic")&amp;" "&amp;YEAR(B212))</f>
        <v/>
      </c>
      <c r="I212" s="76">
        <f>IF(B212="","",IF((YEAR(B212)-YEAR(Config!$C$7))*12+MONTH(B212)-MONTH(Config!$C$7)&lt;0,"Antes","T"&amp;(INT(((YEAR(B212)-YEAR(Config!$C$7))*12+MONTH(B212)-MONTH(Config!$C$7))/3)+1)))</f>
        <v/>
      </c>
      <c r="J212" s="76">
        <f>IF(E212="","",IFERROR(INDEX(Config!$C$11:$C$22,MATCH(E212,Config!$B$11:$B$22,0)),"No"))</f>
        <v/>
      </c>
      <c r="K212" s="77">
        <f>IF(B212="","",DATE(YEAR(B212),MONTH(B212),1))</f>
        <v/>
      </c>
    </row>
    <row r="213">
      <c r="B213" s="78" t="n"/>
      <c r="C213" s="79" t="n"/>
      <c r="D213" s="79" t="n"/>
      <c r="E213" s="79" t="n"/>
      <c r="F213" s="80" t="n"/>
      <c r="G213" s="76">
        <f>IF(D213="","",IFERROR(INDEX(Presupuesto!$C$9:$C$33,MATCH(D213,Presupuesto!$B$9:$B$33,0)),""))</f>
        <v/>
      </c>
      <c r="H213" s="76">
        <f>IF(B213="","",CHOOSE(MONTH(B213),"Ene","Feb","Mar","Abr","May","Jun","Jul","Ago","Sep","Oct","Nov","Dic")&amp;" "&amp;YEAR(B213))</f>
        <v/>
      </c>
      <c r="I213" s="76">
        <f>IF(B213="","",IF((YEAR(B213)-YEAR(Config!$C$7))*12+MONTH(B213)-MONTH(Config!$C$7)&lt;0,"Antes","T"&amp;(INT(((YEAR(B213)-YEAR(Config!$C$7))*12+MONTH(B213)-MONTH(Config!$C$7))/3)+1)))</f>
        <v/>
      </c>
      <c r="J213" s="76">
        <f>IF(E213="","",IFERROR(INDEX(Config!$C$11:$C$22,MATCH(E213,Config!$B$11:$B$22,0)),"No"))</f>
        <v/>
      </c>
      <c r="K213" s="77">
        <f>IF(B213="","",DATE(YEAR(B213),MONTH(B213),1))</f>
        <v/>
      </c>
    </row>
    <row r="214">
      <c r="B214" s="78" t="n"/>
      <c r="C214" s="79" t="n"/>
      <c r="D214" s="79" t="n"/>
      <c r="E214" s="79" t="n"/>
      <c r="F214" s="80" t="n"/>
      <c r="G214" s="76">
        <f>IF(D214="","",IFERROR(INDEX(Presupuesto!$C$9:$C$33,MATCH(D214,Presupuesto!$B$9:$B$33,0)),""))</f>
        <v/>
      </c>
      <c r="H214" s="76">
        <f>IF(B214="","",CHOOSE(MONTH(B214),"Ene","Feb","Mar","Abr","May","Jun","Jul","Ago","Sep","Oct","Nov","Dic")&amp;" "&amp;YEAR(B214))</f>
        <v/>
      </c>
      <c r="I214" s="76">
        <f>IF(B214="","",IF((YEAR(B214)-YEAR(Config!$C$7))*12+MONTH(B214)-MONTH(Config!$C$7)&lt;0,"Antes","T"&amp;(INT(((YEAR(B214)-YEAR(Config!$C$7))*12+MONTH(B214)-MONTH(Config!$C$7))/3)+1)))</f>
        <v/>
      </c>
      <c r="J214" s="76">
        <f>IF(E214="","",IFERROR(INDEX(Config!$C$11:$C$22,MATCH(E214,Config!$B$11:$B$22,0)),"No"))</f>
        <v/>
      </c>
      <c r="K214" s="77">
        <f>IF(B214="","",DATE(YEAR(B214),MONTH(B214),1))</f>
        <v/>
      </c>
    </row>
    <row r="215">
      <c r="B215" s="78" t="n"/>
      <c r="C215" s="79" t="n"/>
      <c r="D215" s="79" t="n"/>
      <c r="E215" s="79" t="n"/>
      <c r="F215" s="80" t="n"/>
      <c r="G215" s="76">
        <f>IF(D215="","",IFERROR(INDEX(Presupuesto!$C$9:$C$33,MATCH(D215,Presupuesto!$B$9:$B$33,0)),""))</f>
        <v/>
      </c>
      <c r="H215" s="76">
        <f>IF(B215="","",CHOOSE(MONTH(B215),"Ene","Feb","Mar","Abr","May","Jun","Jul","Ago","Sep","Oct","Nov","Dic")&amp;" "&amp;YEAR(B215))</f>
        <v/>
      </c>
      <c r="I215" s="76">
        <f>IF(B215="","",IF((YEAR(B215)-YEAR(Config!$C$7))*12+MONTH(B215)-MONTH(Config!$C$7)&lt;0,"Antes","T"&amp;(INT(((YEAR(B215)-YEAR(Config!$C$7))*12+MONTH(B215)-MONTH(Config!$C$7))/3)+1)))</f>
        <v/>
      </c>
      <c r="J215" s="76">
        <f>IF(E215="","",IFERROR(INDEX(Config!$C$11:$C$22,MATCH(E215,Config!$B$11:$B$22,0)),"No"))</f>
        <v/>
      </c>
      <c r="K215" s="77">
        <f>IF(B215="","",DATE(YEAR(B215),MONTH(B215),1))</f>
        <v/>
      </c>
    </row>
    <row r="216">
      <c r="B216" s="78" t="n"/>
      <c r="C216" s="79" t="n"/>
      <c r="D216" s="79" t="n"/>
      <c r="E216" s="79" t="n"/>
      <c r="F216" s="80" t="n"/>
      <c r="G216" s="76">
        <f>IF(D216="","",IFERROR(INDEX(Presupuesto!$C$9:$C$33,MATCH(D216,Presupuesto!$B$9:$B$33,0)),""))</f>
        <v/>
      </c>
      <c r="H216" s="76">
        <f>IF(B216="","",CHOOSE(MONTH(B216),"Ene","Feb","Mar","Abr","May","Jun","Jul","Ago","Sep","Oct","Nov","Dic")&amp;" "&amp;YEAR(B216))</f>
        <v/>
      </c>
      <c r="I216" s="76">
        <f>IF(B216="","",IF((YEAR(B216)-YEAR(Config!$C$7))*12+MONTH(B216)-MONTH(Config!$C$7)&lt;0,"Antes","T"&amp;(INT(((YEAR(B216)-YEAR(Config!$C$7))*12+MONTH(B216)-MONTH(Config!$C$7))/3)+1)))</f>
        <v/>
      </c>
      <c r="J216" s="76">
        <f>IF(E216="","",IFERROR(INDEX(Config!$C$11:$C$22,MATCH(E216,Config!$B$11:$B$22,0)),"No"))</f>
        <v/>
      </c>
      <c r="K216" s="77">
        <f>IF(B216="","",DATE(YEAR(B216),MONTH(B216),1))</f>
        <v/>
      </c>
    </row>
    <row r="217">
      <c r="B217" s="78" t="n"/>
      <c r="C217" s="79" t="n"/>
      <c r="D217" s="79" t="n"/>
      <c r="E217" s="79" t="n"/>
      <c r="F217" s="80" t="n"/>
      <c r="G217" s="76">
        <f>IF(D217="","",IFERROR(INDEX(Presupuesto!$C$9:$C$33,MATCH(D217,Presupuesto!$B$9:$B$33,0)),""))</f>
        <v/>
      </c>
      <c r="H217" s="76">
        <f>IF(B217="","",CHOOSE(MONTH(B217),"Ene","Feb","Mar","Abr","May","Jun","Jul","Ago","Sep","Oct","Nov","Dic")&amp;" "&amp;YEAR(B217))</f>
        <v/>
      </c>
      <c r="I217" s="76">
        <f>IF(B217="","",IF((YEAR(B217)-YEAR(Config!$C$7))*12+MONTH(B217)-MONTH(Config!$C$7)&lt;0,"Antes","T"&amp;(INT(((YEAR(B217)-YEAR(Config!$C$7))*12+MONTH(B217)-MONTH(Config!$C$7))/3)+1)))</f>
        <v/>
      </c>
      <c r="J217" s="76">
        <f>IF(E217="","",IFERROR(INDEX(Config!$C$11:$C$22,MATCH(E217,Config!$B$11:$B$22,0)),"No"))</f>
        <v/>
      </c>
      <c r="K217" s="77">
        <f>IF(B217="","",DATE(YEAR(B217),MONTH(B217),1))</f>
        <v/>
      </c>
    </row>
    <row r="218">
      <c r="B218" s="78" t="n"/>
      <c r="C218" s="79" t="n"/>
      <c r="D218" s="79" t="n"/>
      <c r="E218" s="79" t="n"/>
      <c r="F218" s="80" t="n"/>
      <c r="G218" s="76">
        <f>IF(D218="","",IFERROR(INDEX(Presupuesto!$C$9:$C$33,MATCH(D218,Presupuesto!$B$9:$B$33,0)),""))</f>
        <v/>
      </c>
      <c r="H218" s="76">
        <f>IF(B218="","",CHOOSE(MONTH(B218),"Ene","Feb","Mar","Abr","May","Jun","Jul","Ago","Sep","Oct","Nov","Dic")&amp;" "&amp;YEAR(B218))</f>
        <v/>
      </c>
      <c r="I218" s="76">
        <f>IF(B218="","",IF((YEAR(B218)-YEAR(Config!$C$7))*12+MONTH(B218)-MONTH(Config!$C$7)&lt;0,"Antes","T"&amp;(INT(((YEAR(B218)-YEAR(Config!$C$7))*12+MONTH(B218)-MONTH(Config!$C$7))/3)+1)))</f>
        <v/>
      </c>
      <c r="J218" s="76">
        <f>IF(E218="","",IFERROR(INDEX(Config!$C$11:$C$22,MATCH(E218,Config!$B$11:$B$22,0)),"No"))</f>
        <v/>
      </c>
      <c r="K218" s="77">
        <f>IF(B218="","",DATE(YEAR(B218),MONTH(B218),1))</f>
        <v/>
      </c>
    </row>
    <row r="219">
      <c r="B219" s="78" t="n"/>
      <c r="C219" s="79" t="n"/>
      <c r="D219" s="79" t="n"/>
      <c r="E219" s="79" t="n"/>
      <c r="F219" s="80" t="n"/>
      <c r="G219" s="76">
        <f>IF(D219="","",IFERROR(INDEX(Presupuesto!$C$9:$C$33,MATCH(D219,Presupuesto!$B$9:$B$33,0)),""))</f>
        <v/>
      </c>
      <c r="H219" s="76">
        <f>IF(B219="","",CHOOSE(MONTH(B219),"Ene","Feb","Mar","Abr","May","Jun","Jul","Ago","Sep","Oct","Nov","Dic")&amp;" "&amp;YEAR(B219))</f>
        <v/>
      </c>
      <c r="I219" s="76">
        <f>IF(B219="","",IF((YEAR(B219)-YEAR(Config!$C$7))*12+MONTH(B219)-MONTH(Config!$C$7)&lt;0,"Antes","T"&amp;(INT(((YEAR(B219)-YEAR(Config!$C$7))*12+MONTH(B219)-MONTH(Config!$C$7))/3)+1)))</f>
        <v/>
      </c>
      <c r="J219" s="76">
        <f>IF(E219="","",IFERROR(INDEX(Config!$C$11:$C$22,MATCH(E219,Config!$B$11:$B$22,0)),"No"))</f>
        <v/>
      </c>
      <c r="K219" s="77">
        <f>IF(B219="","",DATE(YEAR(B219),MONTH(B219),1))</f>
        <v/>
      </c>
    </row>
    <row r="220">
      <c r="B220" s="78" t="n"/>
      <c r="C220" s="79" t="n"/>
      <c r="D220" s="79" t="n"/>
      <c r="E220" s="79" t="n"/>
      <c r="F220" s="80" t="n"/>
      <c r="G220" s="76">
        <f>IF(D220="","",IFERROR(INDEX(Presupuesto!$C$9:$C$33,MATCH(D220,Presupuesto!$B$9:$B$33,0)),""))</f>
        <v/>
      </c>
      <c r="H220" s="76">
        <f>IF(B220="","",CHOOSE(MONTH(B220),"Ene","Feb","Mar","Abr","May","Jun","Jul","Ago","Sep","Oct","Nov","Dic")&amp;" "&amp;YEAR(B220))</f>
        <v/>
      </c>
      <c r="I220" s="76">
        <f>IF(B220="","",IF((YEAR(B220)-YEAR(Config!$C$7))*12+MONTH(B220)-MONTH(Config!$C$7)&lt;0,"Antes","T"&amp;(INT(((YEAR(B220)-YEAR(Config!$C$7))*12+MONTH(B220)-MONTH(Config!$C$7))/3)+1)))</f>
        <v/>
      </c>
      <c r="J220" s="76">
        <f>IF(E220="","",IFERROR(INDEX(Config!$C$11:$C$22,MATCH(E220,Config!$B$11:$B$22,0)),"No"))</f>
        <v/>
      </c>
      <c r="K220" s="77">
        <f>IF(B220="","",DATE(YEAR(B220),MONTH(B220),1))</f>
        <v/>
      </c>
    </row>
    <row r="221">
      <c r="B221" s="78" t="n"/>
      <c r="C221" s="79" t="n"/>
      <c r="D221" s="79" t="n"/>
      <c r="E221" s="79" t="n"/>
      <c r="F221" s="80" t="n"/>
      <c r="G221" s="76">
        <f>IF(D221="","",IFERROR(INDEX(Presupuesto!$C$9:$C$33,MATCH(D221,Presupuesto!$B$9:$B$33,0)),""))</f>
        <v/>
      </c>
      <c r="H221" s="76">
        <f>IF(B221="","",CHOOSE(MONTH(B221),"Ene","Feb","Mar","Abr","May","Jun","Jul","Ago","Sep","Oct","Nov","Dic")&amp;" "&amp;YEAR(B221))</f>
        <v/>
      </c>
      <c r="I221" s="76">
        <f>IF(B221="","",IF((YEAR(B221)-YEAR(Config!$C$7))*12+MONTH(B221)-MONTH(Config!$C$7)&lt;0,"Antes","T"&amp;(INT(((YEAR(B221)-YEAR(Config!$C$7))*12+MONTH(B221)-MONTH(Config!$C$7))/3)+1)))</f>
        <v/>
      </c>
      <c r="J221" s="76">
        <f>IF(E221="","",IFERROR(INDEX(Config!$C$11:$C$22,MATCH(E221,Config!$B$11:$B$22,0)),"No"))</f>
        <v/>
      </c>
      <c r="K221" s="77">
        <f>IF(B221="","",DATE(YEAR(B221),MONTH(B221),1))</f>
        <v/>
      </c>
    </row>
    <row r="222">
      <c r="B222" s="78" t="n"/>
      <c r="C222" s="79" t="n"/>
      <c r="D222" s="79" t="n"/>
      <c r="E222" s="79" t="n"/>
      <c r="F222" s="80" t="n"/>
      <c r="G222" s="76">
        <f>IF(D222="","",IFERROR(INDEX(Presupuesto!$C$9:$C$33,MATCH(D222,Presupuesto!$B$9:$B$33,0)),""))</f>
        <v/>
      </c>
      <c r="H222" s="76">
        <f>IF(B222="","",CHOOSE(MONTH(B222),"Ene","Feb","Mar","Abr","May","Jun","Jul","Ago","Sep","Oct","Nov","Dic")&amp;" "&amp;YEAR(B222))</f>
        <v/>
      </c>
      <c r="I222" s="76">
        <f>IF(B222="","",IF((YEAR(B222)-YEAR(Config!$C$7))*12+MONTH(B222)-MONTH(Config!$C$7)&lt;0,"Antes","T"&amp;(INT(((YEAR(B222)-YEAR(Config!$C$7))*12+MONTH(B222)-MONTH(Config!$C$7))/3)+1)))</f>
        <v/>
      </c>
      <c r="J222" s="76">
        <f>IF(E222="","",IFERROR(INDEX(Config!$C$11:$C$22,MATCH(E222,Config!$B$11:$B$22,0)),"No"))</f>
        <v/>
      </c>
      <c r="K222" s="77">
        <f>IF(B222="","",DATE(YEAR(B222),MONTH(B222),1))</f>
        <v/>
      </c>
    </row>
    <row r="223">
      <c r="B223" s="78" t="n"/>
      <c r="C223" s="79" t="n"/>
      <c r="D223" s="79" t="n"/>
      <c r="E223" s="79" t="n"/>
      <c r="F223" s="80" t="n"/>
      <c r="G223" s="76">
        <f>IF(D223="","",IFERROR(INDEX(Presupuesto!$C$9:$C$33,MATCH(D223,Presupuesto!$B$9:$B$33,0)),""))</f>
        <v/>
      </c>
      <c r="H223" s="76">
        <f>IF(B223="","",CHOOSE(MONTH(B223),"Ene","Feb","Mar","Abr","May","Jun","Jul","Ago","Sep","Oct","Nov","Dic")&amp;" "&amp;YEAR(B223))</f>
        <v/>
      </c>
      <c r="I223" s="76">
        <f>IF(B223="","",IF((YEAR(B223)-YEAR(Config!$C$7))*12+MONTH(B223)-MONTH(Config!$C$7)&lt;0,"Antes","T"&amp;(INT(((YEAR(B223)-YEAR(Config!$C$7))*12+MONTH(B223)-MONTH(Config!$C$7))/3)+1)))</f>
        <v/>
      </c>
      <c r="J223" s="76">
        <f>IF(E223="","",IFERROR(INDEX(Config!$C$11:$C$22,MATCH(E223,Config!$B$11:$B$22,0)),"No"))</f>
        <v/>
      </c>
      <c r="K223" s="77">
        <f>IF(B223="","",DATE(YEAR(B223),MONTH(B223),1))</f>
        <v/>
      </c>
    </row>
    <row r="224">
      <c r="B224" s="78" t="n"/>
      <c r="C224" s="79" t="n"/>
      <c r="D224" s="79" t="n"/>
      <c r="E224" s="79" t="n"/>
      <c r="F224" s="80" t="n"/>
      <c r="G224" s="76">
        <f>IF(D224="","",IFERROR(INDEX(Presupuesto!$C$9:$C$33,MATCH(D224,Presupuesto!$B$9:$B$33,0)),""))</f>
        <v/>
      </c>
      <c r="H224" s="76">
        <f>IF(B224="","",CHOOSE(MONTH(B224),"Ene","Feb","Mar","Abr","May","Jun","Jul","Ago","Sep","Oct","Nov","Dic")&amp;" "&amp;YEAR(B224))</f>
        <v/>
      </c>
      <c r="I224" s="76">
        <f>IF(B224="","",IF((YEAR(B224)-YEAR(Config!$C$7))*12+MONTH(B224)-MONTH(Config!$C$7)&lt;0,"Antes","T"&amp;(INT(((YEAR(B224)-YEAR(Config!$C$7))*12+MONTH(B224)-MONTH(Config!$C$7))/3)+1)))</f>
        <v/>
      </c>
      <c r="J224" s="76">
        <f>IF(E224="","",IFERROR(INDEX(Config!$C$11:$C$22,MATCH(E224,Config!$B$11:$B$22,0)),"No"))</f>
        <v/>
      </c>
      <c r="K224" s="77">
        <f>IF(B224="","",DATE(YEAR(B224),MONTH(B224),1))</f>
        <v/>
      </c>
    </row>
    <row r="225">
      <c r="B225" s="78" t="n"/>
      <c r="C225" s="79" t="n"/>
      <c r="D225" s="79" t="n"/>
      <c r="E225" s="79" t="n"/>
      <c r="F225" s="80" t="n"/>
      <c r="G225" s="76">
        <f>IF(D225="","",IFERROR(INDEX(Presupuesto!$C$9:$C$33,MATCH(D225,Presupuesto!$B$9:$B$33,0)),""))</f>
        <v/>
      </c>
      <c r="H225" s="76">
        <f>IF(B225="","",CHOOSE(MONTH(B225),"Ene","Feb","Mar","Abr","May","Jun","Jul","Ago","Sep","Oct","Nov","Dic")&amp;" "&amp;YEAR(B225))</f>
        <v/>
      </c>
      <c r="I225" s="76">
        <f>IF(B225="","",IF((YEAR(B225)-YEAR(Config!$C$7))*12+MONTH(B225)-MONTH(Config!$C$7)&lt;0,"Antes","T"&amp;(INT(((YEAR(B225)-YEAR(Config!$C$7))*12+MONTH(B225)-MONTH(Config!$C$7))/3)+1)))</f>
        <v/>
      </c>
      <c r="J225" s="76">
        <f>IF(E225="","",IFERROR(INDEX(Config!$C$11:$C$22,MATCH(E225,Config!$B$11:$B$22,0)),"No"))</f>
        <v/>
      </c>
      <c r="K225" s="77">
        <f>IF(B225="","",DATE(YEAR(B225),MONTH(B225),1))</f>
        <v/>
      </c>
    </row>
    <row r="226">
      <c r="B226" s="78" t="n"/>
      <c r="C226" s="79" t="n"/>
      <c r="D226" s="79" t="n"/>
      <c r="E226" s="79" t="n"/>
      <c r="F226" s="80" t="n"/>
      <c r="G226" s="76">
        <f>IF(D226="","",IFERROR(INDEX(Presupuesto!$C$9:$C$33,MATCH(D226,Presupuesto!$B$9:$B$33,0)),""))</f>
        <v/>
      </c>
      <c r="H226" s="76">
        <f>IF(B226="","",CHOOSE(MONTH(B226),"Ene","Feb","Mar","Abr","May","Jun","Jul","Ago","Sep","Oct","Nov","Dic")&amp;" "&amp;YEAR(B226))</f>
        <v/>
      </c>
      <c r="I226" s="76">
        <f>IF(B226="","",IF((YEAR(B226)-YEAR(Config!$C$7))*12+MONTH(B226)-MONTH(Config!$C$7)&lt;0,"Antes","T"&amp;(INT(((YEAR(B226)-YEAR(Config!$C$7))*12+MONTH(B226)-MONTH(Config!$C$7))/3)+1)))</f>
        <v/>
      </c>
      <c r="J226" s="76">
        <f>IF(E226="","",IFERROR(INDEX(Config!$C$11:$C$22,MATCH(E226,Config!$B$11:$B$22,0)),"No"))</f>
        <v/>
      </c>
      <c r="K226" s="77">
        <f>IF(B226="","",DATE(YEAR(B226),MONTH(B226),1))</f>
        <v/>
      </c>
    </row>
    <row r="227">
      <c r="B227" s="78" t="n"/>
      <c r="C227" s="79" t="n"/>
      <c r="D227" s="79" t="n"/>
      <c r="E227" s="79" t="n"/>
      <c r="F227" s="80" t="n"/>
      <c r="G227" s="76">
        <f>IF(D227="","",IFERROR(INDEX(Presupuesto!$C$9:$C$33,MATCH(D227,Presupuesto!$B$9:$B$33,0)),""))</f>
        <v/>
      </c>
      <c r="H227" s="76">
        <f>IF(B227="","",CHOOSE(MONTH(B227),"Ene","Feb","Mar","Abr","May","Jun","Jul","Ago","Sep","Oct","Nov","Dic")&amp;" "&amp;YEAR(B227))</f>
        <v/>
      </c>
      <c r="I227" s="76">
        <f>IF(B227="","",IF((YEAR(B227)-YEAR(Config!$C$7))*12+MONTH(B227)-MONTH(Config!$C$7)&lt;0,"Antes","T"&amp;(INT(((YEAR(B227)-YEAR(Config!$C$7))*12+MONTH(B227)-MONTH(Config!$C$7))/3)+1)))</f>
        <v/>
      </c>
      <c r="J227" s="76">
        <f>IF(E227="","",IFERROR(INDEX(Config!$C$11:$C$22,MATCH(E227,Config!$B$11:$B$22,0)),"No"))</f>
        <v/>
      </c>
      <c r="K227" s="77">
        <f>IF(B227="","",DATE(YEAR(B227),MONTH(B227),1))</f>
        <v/>
      </c>
    </row>
    <row r="228">
      <c r="B228" s="78" t="n"/>
      <c r="C228" s="79" t="n"/>
      <c r="D228" s="79" t="n"/>
      <c r="E228" s="79" t="n"/>
      <c r="F228" s="80" t="n"/>
      <c r="G228" s="76">
        <f>IF(D228="","",IFERROR(INDEX(Presupuesto!$C$9:$C$33,MATCH(D228,Presupuesto!$B$9:$B$33,0)),""))</f>
        <v/>
      </c>
      <c r="H228" s="76">
        <f>IF(B228="","",CHOOSE(MONTH(B228),"Ene","Feb","Mar","Abr","May","Jun","Jul","Ago","Sep","Oct","Nov","Dic")&amp;" "&amp;YEAR(B228))</f>
        <v/>
      </c>
      <c r="I228" s="76">
        <f>IF(B228="","",IF((YEAR(B228)-YEAR(Config!$C$7))*12+MONTH(B228)-MONTH(Config!$C$7)&lt;0,"Antes","T"&amp;(INT(((YEAR(B228)-YEAR(Config!$C$7))*12+MONTH(B228)-MONTH(Config!$C$7))/3)+1)))</f>
        <v/>
      </c>
      <c r="J228" s="76">
        <f>IF(E228="","",IFERROR(INDEX(Config!$C$11:$C$22,MATCH(E228,Config!$B$11:$B$22,0)),"No"))</f>
        <v/>
      </c>
      <c r="K228" s="77">
        <f>IF(B228="","",DATE(YEAR(B228),MONTH(B228),1))</f>
        <v/>
      </c>
    </row>
    <row r="229">
      <c r="B229" s="78" t="n"/>
      <c r="C229" s="79" t="n"/>
      <c r="D229" s="79" t="n"/>
      <c r="E229" s="79" t="n"/>
      <c r="F229" s="80" t="n"/>
      <c r="G229" s="76">
        <f>IF(D229="","",IFERROR(INDEX(Presupuesto!$C$9:$C$33,MATCH(D229,Presupuesto!$B$9:$B$33,0)),""))</f>
        <v/>
      </c>
      <c r="H229" s="76">
        <f>IF(B229="","",CHOOSE(MONTH(B229),"Ene","Feb","Mar","Abr","May","Jun","Jul","Ago","Sep","Oct","Nov","Dic")&amp;" "&amp;YEAR(B229))</f>
        <v/>
      </c>
      <c r="I229" s="76">
        <f>IF(B229="","",IF((YEAR(B229)-YEAR(Config!$C$7))*12+MONTH(B229)-MONTH(Config!$C$7)&lt;0,"Antes","T"&amp;(INT(((YEAR(B229)-YEAR(Config!$C$7))*12+MONTH(B229)-MONTH(Config!$C$7))/3)+1)))</f>
        <v/>
      </c>
      <c r="J229" s="76">
        <f>IF(E229="","",IFERROR(INDEX(Config!$C$11:$C$22,MATCH(E229,Config!$B$11:$B$22,0)),"No"))</f>
        <v/>
      </c>
      <c r="K229" s="77">
        <f>IF(B229="","",DATE(YEAR(B229),MONTH(B229),1))</f>
        <v/>
      </c>
    </row>
    <row r="230">
      <c r="B230" s="78" t="n"/>
      <c r="C230" s="79" t="n"/>
      <c r="D230" s="79" t="n"/>
      <c r="E230" s="79" t="n"/>
      <c r="F230" s="80" t="n"/>
      <c r="G230" s="76">
        <f>IF(D230="","",IFERROR(INDEX(Presupuesto!$C$9:$C$33,MATCH(D230,Presupuesto!$B$9:$B$33,0)),""))</f>
        <v/>
      </c>
      <c r="H230" s="76">
        <f>IF(B230="","",CHOOSE(MONTH(B230),"Ene","Feb","Mar","Abr","May","Jun","Jul","Ago","Sep","Oct","Nov","Dic")&amp;" "&amp;YEAR(B230))</f>
        <v/>
      </c>
      <c r="I230" s="76">
        <f>IF(B230="","",IF((YEAR(B230)-YEAR(Config!$C$7))*12+MONTH(B230)-MONTH(Config!$C$7)&lt;0,"Antes","T"&amp;(INT(((YEAR(B230)-YEAR(Config!$C$7))*12+MONTH(B230)-MONTH(Config!$C$7))/3)+1)))</f>
        <v/>
      </c>
      <c r="J230" s="76">
        <f>IF(E230="","",IFERROR(INDEX(Config!$C$11:$C$22,MATCH(E230,Config!$B$11:$B$22,0)),"No"))</f>
        <v/>
      </c>
      <c r="K230" s="77">
        <f>IF(B230="","",DATE(YEAR(B230),MONTH(B230),1))</f>
        <v/>
      </c>
    </row>
    <row r="231">
      <c r="B231" s="78" t="n"/>
      <c r="C231" s="79" t="n"/>
      <c r="D231" s="79" t="n"/>
      <c r="E231" s="79" t="n"/>
      <c r="F231" s="80" t="n"/>
      <c r="G231" s="76">
        <f>IF(D231="","",IFERROR(INDEX(Presupuesto!$C$9:$C$33,MATCH(D231,Presupuesto!$B$9:$B$33,0)),""))</f>
        <v/>
      </c>
      <c r="H231" s="76">
        <f>IF(B231="","",CHOOSE(MONTH(B231),"Ene","Feb","Mar","Abr","May","Jun","Jul","Ago","Sep","Oct","Nov","Dic")&amp;" "&amp;YEAR(B231))</f>
        <v/>
      </c>
      <c r="I231" s="76">
        <f>IF(B231="","",IF((YEAR(B231)-YEAR(Config!$C$7))*12+MONTH(B231)-MONTH(Config!$C$7)&lt;0,"Antes","T"&amp;(INT(((YEAR(B231)-YEAR(Config!$C$7))*12+MONTH(B231)-MONTH(Config!$C$7))/3)+1)))</f>
        <v/>
      </c>
      <c r="J231" s="76">
        <f>IF(E231="","",IFERROR(INDEX(Config!$C$11:$C$22,MATCH(E231,Config!$B$11:$B$22,0)),"No"))</f>
        <v/>
      </c>
      <c r="K231" s="77">
        <f>IF(B231="","",DATE(YEAR(B231),MONTH(B231),1))</f>
        <v/>
      </c>
    </row>
    <row r="232">
      <c r="B232" s="78" t="n"/>
      <c r="C232" s="79" t="n"/>
      <c r="D232" s="79" t="n"/>
      <c r="E232" s="79" t="n"/>
      <c r="F232" s="80" t="n"/>
      <c r="G232" s="76">
        <f>IF(D232="","",IFERROR(INDEX(Presupuesto!$C$9:$C$33,MATCH(D232,Presupuesto!$B$9:$B$33,0)),""))</f>
        <v/>
      </c>
      <c r="H232" s="76">
        <f>IF(B232="","",CHOOSE(MONTH(B232),"Ene","Feb","Mar","Abr","May","Jun","Jul","Ago","Sep","Oct","Nov","Dic")&amp;" "&amp;YEAR(B232))</f>
        <v/>
      </c>
      <c r="I232" s="76">
        <f>IF(B232="","",IF((YEAR(B232)-YEAR(Config!$C$7))*12+MONTH(B232)-MONTH(Config!$C$7)&lt;0,"Antes","T"&amp;(INT(((YEAR(B232)-YEAR(Config!$C$7))*12+MONTH(B232)-MONTH(Config!$C$7))/3)+1)))</f>
        <v/>
      </c>
      <c r="J232" s="76">
        <f>IF(E232="","",IFERROR(INDEX(Config!$C$11:$C$22,MATCH(E232,Config!$B$11:$B$22,0)),"No"))</f>
        <v/>
      </c>
      <c r="K232" s="77">
        <f>IF(B232="","",DATE(YEAR(B232),MONTH(B232),1))</f>
        <v/>
      </c>
    </row>
    <row r="233">
      <c r="B233" s="78" t="n"/>
      <c r="C233" s="79" t="n"/>
      <c r="D233" s="79" t="n"/>
      <c r="E233" s="79" t="n"/>
      <c r="F233" s="80" t="n"/>
      <c r="G233" s="76">
        <f>IF(D233="","",IFERROR(INDEX(Presupuesto!$C$9:$C$33,MATCH(D233,Presupuesto!$B$9:$B$33,0)),""))</f>
        <v/>
      </c>
      <c r="H233" s="76">
        <f>IF(B233="","",CHOOSE(MONTH(B233),"Ene","Feb","Mar","Abr","May","Jun","Jul","Ago","Sep","Oct","Nov","Dic")&amp;" "&amp;YEAR(B233))</f>
        <v/>
      </c>
      <c r="I233" s="76">
        <f>IF(B233="","",IF((YEAR(B233)-YEAR(Config!$C$7))*12+MONTH(B233)-MONTH(Config!$C$7)&lt;0,"Antes","T"&amp;(INT(((YEAR(B233)-YEAR(Config!$C$7))*12+MONTH(B233)-MONTH(Config!$C$7))/3)+1)))</f>
        <v/>
      </c>
      <c r="J233" s="76">
        <f>IF(E233="","",IFERROR(INDEX(Config!$C$11:$C$22,MATCH(E233,Config!$B$11:$B$22,0)),"No"))</f>
        <v/>
      </c>
      <c r="K233" s="77">
        <f>IF(B233="","",DATE(YEAR(B233),MONTH(B233),1))</f>
        <v/>
      </c>
    </row>
    <row r="234">
      <c r="B234" s="78" t="n"/>
      <c r="C234" s="79" t="n"/>
      <c r="D234" s="79" t="n"/>
      <c r="E234" s="79" t="n"/>
      <c r="F234" s="80" t="n"/>
      <c r="G234" s="76">
        <f>IF(D234="","",IFERROR(INDEX(Presupuesto!$C$9:$C$33,MATCH(D234,Presupuesto!$B$9:$B$33,0)),""))</f>
        <v/>
      </c>
      <c r="H234" s="76">
        <f>IF(B234="","",CHOOSE(MONTH(B234),"Ene","Feb","Mar","Abr","May","Jun","Jul","Ago","Sep","Oct","Nov","Dic")&amp;" "&amp;YEAR(B234))</f>
        <v/>
      </c>
      <c r="I234" s="76">
        <f>IF(B234="","",IF((YEAR(B234)-YEAR(Config!$C$7))*12+MONTH(B234)-MONTH(Config!$C$7)&lt;0,"Antes","T"&amp;(INT(((YEAR(B234)-YEAR(Config!$C$7))*12+MONTH(B234)-MONTH(Config!$C$7))/3)+1)))</f>
        <v/>
      </c>
      <c r="J234" s="76">
        <f>IF(E234="","",IFERROR(INDEX(Config!$C$11:$C$22,MATCH(E234,Config!$B$11:$B$22,0)),"No"))</f>
        <v/>
      </c>
      <c r="K234" s="77">
        <f>IF(B234="","",DATE(YEAR(B234),MONTH(B234),1))</f>
        <v/>
      </c>
    </row>
    <row r="235">
      <c r="B235" s="78" t="n"/>
      <c r="C235" s="79" t="n"/>
      <c r="D235" s="79" t="n"/>
      <c r="E235" s="79" t="n"/>
      <c r="F235" s="80" t="n"/>
      <c r="G235" s="76">
        <f>IF(D235="","",IFERROR(INDEX(Presupuesto!$C$9:$C$33,MATCH(D235,Presupuesto!$B$9:$B$33,0)),""))</f>
        <v/>
      </c>
      <c r="H235" s="76">
        <f>IF(B235="","",CHOOSE(MONTH(B235),"Ene","Feb","Mar","Abr","May","Jun","Jul","Ago","Sep","Oct","Nov","Dic")&amp;" "&amp;YEAR(B235))</f>
        <v/>
      </c>
      <c r="I235" s="76">
        <f>IF(B235="","",IF((YEAR(B235)-YEAR(Config!$C$7))*12+MONTH(B235)-MONTH(Config!$C$7)&lt;0,"Antes","T"&amp;(INT(((YEAR(B235)-YEAR(Config!$C$7))*12+MONTH(B235)-MONTH(Config!$C$7))/3)+1)))</f>
        <v/>
      </c>
      <c r="J235" s="76">
        <f>IF(E235="","",IFERROR(INDEX(Config!$C$11:$C$22,MATCH(E235,Config!$B$11:$B$22,0)),"No"))</f>
        <v/>
      </c>
      <c r="K235" s="77">
        <f>IF(B235="","",DATE(YEAR(B235),MONTH(B235),1))</f>
        <v/>
      </c>
    </row>
    <row r="236">
      <c r="B236" s="78" t="n"/>
      <c r="C236" s="79" t="n"/>
      <c r="D236" s="79" t="n"/>
      <c r="E236" s="79" t="n"/>
      <c r="F236" s="80" t="n"/>
      <c r="G236" s="76">
        <f>IF(D236="","",IFERROR(INDEX(Presupuesto!$C$9:$C$33,MATCH(D236,Presupuesto!$B$9:$B$33,0)),""))</f>
        <v/>
      </c>
      <c r="H236" s="76">
        <f>IF(B236="","",CHOOSE(MONTH(B236),"Ene","Feb","Mar","Abr","May","Jun","Jul","Ago","Sep","Oct","Nov","Dic")&amp;" "&amp;YEAR(B236))</f>
        <v/>
      </c>
      <c r="I236" s="76">
        <f>IF(B236="","",IF((YEAR(B236)-YEAR(Config!$C$7))*12+MONTH(B236)-MONTH(Config!$C$7)&lt;0,"Antes","T"&amp;(INT(((YEAR(B236)-YEAR(Config!$C$7))*12+MONTH(B236)-MONTH(Config!$C$7))/3)+1)))</f>
        <v/>
      </c>
      <c r="J236" s="76">
        <f>IF(E236="","",IFERROR(INDEX(Config!$C$11:$C$22,MATCH(E236,Config!$B$11:$B$22,0)),"No"))</f>
        <v/>
      </c>
      <c r="K236" s="77">
        <f>IF(B236="","",DATE(YEAR(B236),MONTH(B236),1))</f>
        <v/>
      </c>
    </row>
    <row r="237">
      <c r="B237" s="78" t="n"/>
      <c r="C237" s="79" t="n"/>
      <c r="D237" s="79" t="n"/>
      <c r="E237" s="79" t="n"/>
      <c r="F237" s="80" t="n"/>
      <c r="G237" s="76">
        <f>IF(D237="","",IFERROR(INDEX(Presupuesto!$C$9:$C$33,MATCH(D237,Presupuesto!$B$9:$B$33,0)),""))</f>
        <v/>
      </c>
      <c r="H237" s="76">
        <f>IF(B237="","",CHOOSE(MONTH(B237),"Ene","Feb","Mar","Abr","May","Jun","Jul","Ago","Sep","Oct","Nov","Dic")&amp;" "&amp;YEAR(B237))</f>
        <v/>
      </c>
      <c r="I237" s="76">
        <f>IF(B237="","",IF((YEAR(B237)-YEAR(Config!$C$7))*12+MONTH(B237)-MONTH(Config!$C$7)&lt;0,"Antes","T"&amp;(INT(((YEAR(B237)-YEAR(Config!$C$7))*12+MONTH(B237)-MONTH(Config!$C$7))/3)+1)))</f>
        <v/>
      </c>
      <c r="J237" s="76">
        <f>IF(E237="","",IFERROR(INDEX(Config!$C$11:$C$22,MATCH(E237,Config!$B$11:$B$22,0)),"No"))</f>
        <v/>
      </c>
      <c r="K237" s="77">
        <f>IF(B237="","",DATE(YEAR(B237),MONTH(B237),1))</f>
        <v/>
      </c>
    </row>
    <row r="238">
      <c r="B238" s="78" t="n"/>
      <c r="C238" s="79" t="n"/>
      <c r="D238" s="79" t="n"/>
      <c r="E238" s="79" t="n"/>
      <c r="F238" s="80" t="n"/>
      <c r="G238" s="76">
        <f>IF(D238="","",IFERROR(INDEX(Presupuesto!$C$9:$C$33,MATCH(D238,Presupuesto!$B$9:$B$33,0)),""))</f>
        <v/>
      </c>
      <c r="H238" s="76">
        <f>IF(B238="","",CHOOSE(MONTH(B238),"Ene","Feb","Mar","Abr","May","Jun","Jul","Ago","Sep","Oct","Nov","Dic")&amp;" "&amp;YEAR(B238))</f>
        <v/>
      </c>
      <c r="I238" s="76">
        <f>IF(B238="","",IF((YEAR(B238)-YEAR(Config!$C$7))*12+MONTH(B238)-MONTH(Config!$C$7)&lt;0,"Antes","T"&amp;(INT(((YEAR(B238)-YEAR(Config!$C$7))*12+MONTH(B238)-MONTH(Config!$C$7))/3)+1)))</f>
        <v/>
      </c>
      <c r="J238" s="76">
        <f>IF(E238="","",IFERROR(INDEX(Config!$C$11:$C$22,MATCH(E238,Config!$B$11:$B$22,0)),"No"))</f>
        <v/>
      </c>
      <c r="K238" s="77">
        <f>IF(B238="","",DATE(YEAR(B238),MONTH(B238),1))</f>
        <v/>
      </c>
    </row>
    <row r="239">
      <c r="B239" s="78" t="n"/>
      <c r="C239" s="79" t="n"/>
      <c r="D239" s="79" t="n"/>
      <c r="E239" s="79" t="n"/>
      <c r="F239" s="80" t="n"/>
      <c r="G239" s="76">
        <f>IF(D239="","",IFERROR(INDEX(Presupuesto!$C$9:$C$33,MATCH(D239,Presupuesto!$B$9:$B$33,0)),""))</f>
        <v/>
      </c>
      <c r="H239" s="76">
        <f>IF(B239="","",CHOOSE(MONTH(B239),"Ene","Feb","Mar","Abr","May","Jun","Jul","Ago","Sep","Oct","Nov","Dic")&amp;" "&amp;YEAR(B239))</f>
        <v/>
      </c>
      <c r="I239" s="76">
        <f>IF(B239="","",IF((YEAR(B239)-YEAR(Config!$C$7))*12+MONTH(B239)-MONTH(Config!$C$7)&lt;0,"Antes","T"&amp;(INT(((YEAR(B239)-YEAR(Config!$C$7))*12+MONTH(B239)-MONTH(Config!$C$7))/3)+1)))</f>
        <v/>
      </c>
      <c r="J239" s="76">
        <f>IF(E239="","",IFERROR(INDEX(Config!$C$11:$C$22,MATCH(E239,Config!$B$11:$B$22,0)),"No"))</f>
        <v/>
      </c>
      <c r="K239" s="77">
        <f>IF(B239="","",DATE(YEAR(B239),MONTH(B239),1))</f>
        <v/>
      </c>
    </row>
    <row r="240">
      <c r="B240" s="78" t="n"/>
      <c r="C240" s="79" t="n"/>
      <c r="D240" s="79" t="n"/>
      <c r="E240" s="79" t="n"/>
      <c r="F240" s="80" t="n"/>
      <c r="G240" s="76">
        <f>IF(D240="","",IFERROR(INDEX(Presupuesto!$C$9:$C$33,MATCH(D240,Presupuesto!$B$9:$B$33,0)),""))</f>
        <v/>
      </c>
      <c r="H240" s="76">
        <f>IF(B240="","",CHOOSE(MONTH(B240),"Ene","Feb","Mar","Abr","May","Jun","Jul","Ago","Sep","Oct","Nov","Dic")&amp;" "&amp;YEAR(B240))</f>
        <v/>
      </c>
      <c r="I240" s="76">
        <f>IF(B240="","",IF((YEAR(B240)-YEAR(Config!$C$7))*12+MONTH(B240)-MONTH(Config!$C$7)&lt;0,"Antes","T"&amp;(INT(((YEAR(B240)-YEAR(Config!$C$7))*12+MONTH(B240)-MONTH(Config!$C$7))/3)+1)))</f>
        <v/>
      </c>
      <c r="J240" s="76">
        <f>IF(E240="","",IFERROR(INDEX(Config!$C$11:$C$22,MATCH(E240,Config!$B$11:$B$22,0)),"No"))</f>
        <v/>
      </c>
      <c r="K240" s="77">
        <f>IF(B240="","",DATE(YEAR(B240),MONTH(B240),1))</f>
        <v/>
      </c>
    </row>
    <row r="241">
      <c r="B241" s="78" t="n"/>
      <c r="C241" s="79" t="n"/>
      <c r="D241" s="79" t="n"/>
      <c r="E241" s="79" t="n"/>
      <c r="F241" s="80" t="n"/>
      <c r="G241" s="76">
        <f>IF(D241="","",IFERROR(INDEX(Presupuesto!$C$9:$C$33,MATCH(D241,Presupuesto!$B$9:$B$33,0)),""))</f>
        <v/>
      </c>
      <c r="H241" s="76">
        <f>IF(B241="","",CHOOSE(MONTH(B241),"Ene","Feb","Mar","Abr","May","Jun","Jul","Ago","Sep","Oct","Nov","Dic")&amp;" "&amp;YEAR(B241))</f>
        <v/>
      </c>
      <c r="I241" s="76">
        <f>IF(B241="","",IF((YEAR(B241)-YEAR(Config!$C$7))*12+MONTH(B241)-MONTH(Config!$C$7)&lt;0,"Antes","T"&amp;(INT(((YEAR(B241)-YEAR(Config!$C$7))*12+MONTH(B241)-MONTH(Config!$C$7))/3)+1)))</f>
        <v/>
      </c>
      <c r="J241" s="76">
        <f>IF(E241="","",IFERROR(INDEX(Config!$C$11:$C$22,MATCH(E241,Config!$B$11:$B$22,0)),"No"))</f>
        <v/>
      </c>
      <c r="K241" s="77">
        <f>IF(B241="","",DATE(YEAR(B241),MONTH(B241),1))</f>
        <v/>
      </c>
    </row>
    <row r="242">
      <c r="B242" s="78" t="n"/>
      <c r="C242" s="79" t="n"/>
      <c r="D242" s="79" t="n"/>
      <c r="E242" s="79" t="n"/>
      <c r="F242" s="80" t="n"/>
      <c r="G242" s="76">
        <f>IF(D242="","",IFERROR(INDEX(Presupuesto!$C$9:$C$33,MATCH(D242,Presupuesto!$B$9:$B$33,0)),""))</f>
        <v/>
      </c>
      <c r="H242" s="76">
        <f>IF(B242="","",CHOOSE(MONTH(B242),"Ene","Feb","Mar","Abr","May","Jun","Jul","Ago","Sep","Oct","Nov","Dic")&amp;" "&amp;YEAR(B242))</f>
        <v/>
      </c>
      <c r="I242" s="76">
        <f>IF(B242="","",IF((YEAR(B242)-YEAR(Config!$C$7))*12+MONTH(B242)-MONTH(Config!$C$7)&lt;0,"Antes","T"&amp;(INT(((YEAR(B242)-YEAR(Config!$C$7))*12+MONTH(B242)-MONTH(Config!$C$7))/3)+1)))</f>
        <v/>
      </c>
      <c r="J242" s="76">
        <f>IF(E242="","",IFERROR(INDEX(Config!$C$11:$C$22,MATCH(E242,Config!$B$11:$B$22,0)),"No"))</f>
        <v/>
      </c>
      <c r="K242" s="77">
        <f>IF(B242="","",DATE(YEAR(B242),MONTH(B242),1))</f>
        <v/>
      </c>
    </row>
    <row r="243">
      <c r="B243" s="78" t="n"/>
      <c r="C243" s="79" t="n"/>
      <c r="D243" s="79" t="n"/>
      <c r="E243" s="79" t="n"/>
      <c r="F243" s="80" t="n"/>
      <c r="G243" s="76">
        <f>IF(D243="","",IFERROR(INDEX(Presupuesto!$C$9:$C$33,MATCH(D243,Presupuesto!$B$9:$B$33,0)),""))</f>
        <v/>
      </c>
      <c r="H243" s="76">
        <f>IF(B243="","",CHOOSE(MONTH(B243),"Ene","Feb","Mar","Abr","May","Jun","Jul","Ago","Sep","Oct","Nov","Dic")&amp;" "&amp;YEAR(B243))</f>
        <v/>
      </c>
      <c r="I243" s="76">
        <f>IF(B243="","",IF((YEAR(B243)-YEAR(Config!$C$7))*12+MONTH(B243)-MONTH(Config!$C$7)&lt;0,"Antes","T"&amp;(INT(((YEAR(B243)-YEAR(Config!$C$7))*12+MONTH(B243)-MONTH(Config!$C$7))/3)+1)))</f>
        <v/>
      </c>
      <c r="J243" s="76">
        <f>IF(E243="","",IFERROR(INDEX(Config!$C$11:$C$22,MATCH(E243,Config!$B$11:$B$22,0)),"No"))</f>
        <v/>
      </c>
      <c r="K243" s="77">
        <f>IF(B243="","",DATE(YEAR(B243),MONTH(B243),1))</f>
        <v/>
      </c>
    </row>
    <row r="244">
      <c r="B244" s="78" t="n"/>
      <c r="C244" s="79" t="n"/>
      <c r="D244" s="79" t="n"/>
      <c r="E244" s="79" t="n"/>
      <c r="F244" s="80" t="n"/>
      <c r="G244" s="76">
        <f>IF(D244="","",IFERROR(INDEX(Presupuesto!$C$9:$C$33,MATCH(D244,Presupuesto!$B$9:$B$33,0)),""))</f>
        <v/>
      </c>
      <c r="H244" s="76">
        <f>IF(B244="","",CHOOSE(MONTH(B244),"Ene","Feb","Mar","Abr","May","Jun","Jul","Ago","Sep","Oct","Nov","Dic")&amp;" "&amp;YEAR(B244))</f>
        <v/>
      </c>
      <c r="I244" s="76">
        <f>IF(B244="","",IF((YEAR(B244)-YEAR(Config!$C$7))*12+MONTH(B244)-MONTH(Config!$C$7)&lt;0,"Antes","T"&amp;(INT(((YEAR(B244)-YEAR(Config!$C$7))*12+MONTH(B244)-MONTH(Config!$C$7))/3)+1)))</f>
        <v/>
      </c>
      <c r="J244" s="76">
        <f>IF(E244="","",IFERROR(INDEX(Config!$C$11:$C$22,MATCH(E244,Config!$B$11:$B$22,0)),"No"))</f>
        <v/>
      </c>
      <c r="K244" s="77">
        <f>IF(B244="","",DATE(YEAR(B244),MONTH(B244),1))</f>
        <v/>
      </c>
    </row>
    <row r="245">
      <c r="B245" s="78" t="n"/>
      <c r="C245" s="79" t="n"/>
      <c r="D245" s="79" t="n"/>
      <c r="E245" s="79" t="n"/>
      <c r="F245" s="80" t="n"/>
      <c r="G245" s="76">
        <f>IF(D245="","",IFERROR(INDEX(Presupuesto!$C$9:$C$33,MATCH(D245,Presupuesto!$B$9:$B$33,0)),""))</f>
        <v/>
      </c>
      <c r="H245" s="76">
        <f>IF(B245="","",CHOOSE(MONTH(B245),"Ene","Feb","Mar","Abr","May","Jun","Jul","Ago","Sep","Oct","Nov","Dic")&amp;" "&amp;YEAR(B245))</f>
        <v/>
      </c>
      <c r="I245" s="76">
        <f>IF(B245="","",IF((YEAR(B245)-YEAR(Config!$C$7))*12+MONTH(B245)-MONTH(Config!$C$7)&lt;0,"Antes","T"&amp;(INT(((YEAR(B245)-YEAR(Config!$C$7))*12+MONTH(B245)-MONTH(Config!$C$7))/3)+1)))</f>
        <v/>
      </c>
      <c r="J245" s="76">
        <f>IF(E245="","",IFERROR(INDEX(Config!$C$11:$C$22,MATCH(E245,Config!$B$11:$B$22,0)),"No"))</f>
        <v/>
      </c>
      <c r="K245" s="77">
        <f>IF(B245="","",DATE(YEAR(B245),MONTH(B245),1))</f>
        <v/>
      </c>
    </row>
    <row r="246">
      <c r="B246" s="78" t="n"/>
      <c r="C246" s="79" t="n"/>
      <c r="D246" s="79" t="n"/>
      <c r="E246" s="79" t="n"/>
      <c r="F246" s="80" t="n"/>
      <c r="G246" s="76">
        <f>IF(D246="","",IFERROR(INDEX(Presupuesto!$C$9:$C$33,MATCH(D246,Presupuesto!$B$9:$B$33,0)),""))</f>
        <v/>
      </c>
      <c r="H246" s="76">
        <f>IF(B246="","",CHOOSE(MONTH(B246),"Ene","Feb","Mar","Abr","May","Jun","Jul","Ago","Sep","Oct","Nov","Dic")&amp;" "&amp;YEAR(B246))</f>
        <v/>
      </c>
      <c r="I246" s="76">
        <f>IF(B246="","",IF((YEAR(B246)-YEAR(Config!$C$7))*12+MONTH(B246)-MONTH(Config!$C$7)&lt;0,"Antes","T"&amp;(INT(((YEAR(B246)-YEAR(Config!$C$7))*12+MONTH(B246)-MONTH(Config!$C$7))/3)+1)))</f>
        <v/>
      </c>
      <c r="J246" s="76">
        <f>IF(E246="","",IFERROR(INDEX(Config!$C$11:$C$22,MATCH(E246,Config!$B$11:$B$22,0)),"No"))</f>
        <v/>
      </c>
      <c r="K246" s="77">
        <f>IF(B246="","",DATE(YEAR(B246),MONTH(B246),1))</f>
        <v/>
      </c>
    </row>
    <row r="247">
      <c r="B247" s="78" t="n"/>
      <c r="C247" s="79" t="n"/>
      <c r="D247" s="79" t="n"/>
      <c r="E247" s="79" t="n"/>
      <c r="F247" s="80" t="n"/>
      <c r="G247" s="76">
        <f>IF(D247="","",IFERROR(INDEX(Presupuesto!$C$9:$C$33,MATCH(D247,Presupuesto!$B$9:$B$33,0)),""))</f>
        <v/>
      </c>
      <c r="H247" s="76">
        <f>IF(B247="","",CHOOSE(MONTH(B247),"Ene","Feb","Mar","Abr","May","Jun","Jul","Ago","Sep","Oct","Nov","Dic")&amp;" "&amp;YEAR(B247))</f>
        <v/>
      </c>
      <c r="I247" s="76">
        <f>IF(B247="","",IF((YEAR(B247)-YEAR(Config!$C$7))*12+MONTH(B247)-MONTH(Config!$C$7)&lt;0,"Antes","T"&amp;(INT(((YEAR(B247)-YEAR(Config!$C$7))*12+MONTH(B247)-MONTH(Config!$C$7))/3)+1)))</f>
        <v/>
      </c>
      <c r="J247" s="76">
        <f>IF(E247="","",IFERROR(INDEX(Config!$C$11:$C$22,MATCH(E247,Config!$B$11:$B$22,0)),"No"))</f>
        <v/>
      </c>
      <c r="K247" s="77">
        <f>IF(B247="","",DATE(YEAR(B247),MONTH(B247),1))</f>
        <v/>
      </c>
    </row>
    <row r="248">
      <c r="B248" s="78" t="n"/>
      <c r="C248" s="79" t="n"/>
      <c r="D248" s="79" t="n"/>
      <c r="E248" s="79" t="n"/>
      <c r="F248" s="80" t="n"/>
      <c r="G248" s="76">
        <f>IF(D248="","",IFERROR(INDEX(Presupuesto!$C$9:$C$33,MATCH(D248,Presupuesto!$B$9:$B$33,0)),""))</f>
        <v/>
      </c>
      <c r="H248" s="76">
        <f>IF(B248="","",CHOOSE(MONTH(B248),"Ene","Feb","Mar","Abr","May","Jun","Jul","Ago","Sep","Oct","Nov","Dic")&amp;" "&amp;YEAR(B248))</f>
        <v/>
      </c>
      <c r="I248" s="76">
        <f>IF(B248="","",IF((YEAR(B248)-YEAR(Config!$C$7))*12+MONTH(B248)-MONTH(Config!$C$7)&lt;0,"Antes","T"&amp;(INT(((YEAR(B248)-YEAR(Config!$C$7))*12+MONTH(B248)-MONTH(Config!$C$7))/3)+1)))</f>
        <v/>
      </c>
      <c r="J248" s="76">
        <f>IF(E248="","",IFERROR(INDEX(Config!$C$11:$C$22,MATCH(E248,Config!$B$11:$B$22,0)),"No"))</f>
        <v/>
      </c>
      <c r="K248" s="77">
        <f>IF(B248="","",DATE(YEAR(B248),MONTH(B248),1))</f>
        <v/>
      </c>
    </row>
    <row r="249">
      <c r="B249" s="78" t="n"/>
      <c r="C249" s="79" t="n"/>
      <c r="D249" s="79" t="n"/>
      <c r="E249" s="79" t="n"/>
      <c r="F249" s="80" t="n"/>
      <c r="G249" s="76">
        <f>IF(D249="","",IFERROR(INDEX(Presupuesto!$C$9:$C$33,MATCH(D249,Presupuesto!$B$9:$B$33,0)),""))</f>
        <v/>
      </c>
      <c r="H249" s="76">
        <f>IF(B249="","",CHOOSE(MONTH(B249),"Ene","Feb","Mar","Abr","May","Jun","Jul","Ago","Sep","Oct","Nov","Dic")&amp;" "&amp;YEAR(B249))</f>
        <v/>
      </c>
      <c r="I249" s="76">
        <f>IF(B249="","",IF((YEAR(B249)-YEAR(Config!$C$7))*12+MONTH(B249)-MONTH(Config!$C$7)&lt;0,"Antes","T"&amp;(INT(((YEAR(B249)-YEAR(Config!$C$7))*12+MONTH(B249)-MONTH(Config!$C$7))/3)+1)))</f>
        <v/>
      </c>
      <c r="J249" s="76">
        <f>IF(E249="","",IFERROR(INDEX(Config!$C$11:$C$22,MATCH(E249,Config!$B$11:$B$22,0)),"No"))</f>
        <v/>
      </c>
      <c r="K249" s="77">
        <f>IF(B249="","",DATE(YEAR(B249),MONTH(B249),1))</f>
        <v/>
      </c>
    </row>
    <row r="250">
      <c r="B250" s="78" t="n"/>
      <c r="C250" s="79" t="n"/>
      <c r="D250" s="79" t="n"/>
      <c r="E250" s="79" t="n"/>
      <c r="F250" s="80" t="n"/>
      <c r="G250" s="76">
        <f>IF(D250="","",IFERROR(INDEX(Presupuesto!$C$9:$C$33,MATCH(D250,Presupuesto!$B$9:$B$33,0)),""))</f>
        <v/>
      </c>
      <c r="H250" s="76">
        <f>IF(B250="","",CHOOSE(MONTH(B250),"Ene","Feb","Mar","Abr","May","Jun","Jul","Ago","Sep","Oct","Nov","Dic")&amp;" "&amp;YEAR(B250))</f>
        <v/>
      </c>
      <c r="I250" s="76">
        <f>IF(B250="","",IF((YEAR(B250)-YEAR(Config!$C$7))*12+MONTH(B250)-MONTH(Config!$C$7)&lt;0,"Antes","T"&amp;(INT(((YEAR(B250)-YEAR(Config!$C$7))*12+MONTH(B250)-MONTH(Config!$C$7))/3)+1)))</f>
        <v/>
      </c>
      <c r="J250" s="76">
        <f>IF(E250="","",IFERROR(INDEX(Config!$C$11:$C$22,MATCH(E250,Config!$B$11:$B$22,0)),"No"))</f>
        <v/>
      </c>
      <c r="K250" s="77">
        <f>IF(B250="","",DATE(YEAR(B250),MONTH(B250),1))</f>
        <v/>
      </c>
    </row>
    <row r="251">
      <c r="B251" s="78" t="n"/>
      <c r="C251" s="79" t="n"/>
      <c r="D251" s="79" t="n"/>
      <c r="E251" s="79" t="n"/>
      <c r="F251" s="80" t="n"/>
      <c r="G251" s="76">
        <f>IF(D251="","",IFERROR(INDEX(Presupuesto!$C$9:$C$33,MATCH(D251,Presupuesto!$B$9:$B$33,0)),""))</f>
        <v/>
      </c>
      <c r="H251" s="76">
        <f>IF(B251="","",CHOOSE(MONTH(B251),"Ene","Feb","Mar","Abr","May","Jun","Jul","Ago","Sep","Oct","Nov","Dic")&amp;" "&amp;YEAR(B251))</f>
        <v/>
      </c>
      <c r="I251" s="76">
        <f>IF(B251="","",IF((YEAR(B251)-YEAR(Config!$C$7))*12+MONTH(B251)-MONTH(Config!$C$7)&lt;0,"Antes","T"&amp;(INT(((YEAR(B251)-YEAR(Config!$C$7))*12+MONTH(B251)-MONTH(Config!$C$7))/3)+1)))</f>
        <v/>
      </c>
      <c r="J251" s="76">
        <f>IF(E251="","",IFERROR(INDEX(Config!$C$11:$C$22,MATCH(E251,Config!$B$11:$B$22,0)),"No"))</f>
        <v/>
      </c>
      <c r="K251" s="77">
        <f>IF(B251="","",DATE(YEAR(B251),MONTH(B251),1))</f>
        <v/>
      </c>
    </row>
    <row r="252">
      <c r="B252" s="78" t="n"/>
      <c r="C252" s="79" t="n"/>
      <c r="D252" s="79" t="n"/>
      <c r="E252" s="79" t="n"/>
      <c r="F252" s="80" t="n"/>
      <c r="G252" s="76">
        <f>IF(D252="","",IFERROR(INDEX(Presupuesto!$C$9:$C$33,MATCH(D252,Presupuesto!$B$9:$B$33,0)),""))</f>
        <v/>
      </c>
      <c r="H252" s="76">
        <f>IF(B252="","",CHOOSE(MONTH(B252),"Ene","Feb","Mar","Abr","May","Jun","Jul","Ago","Sep","Oct","Nov","Dic")&amp;" "&amp;YEAR(B252))</f>
        <v/>
      </c>
      <c r="I252" s="76">
        <f>IF(B252="","",IF((YEAR(B252)-YEAR(Config!$C$7))*12+MONTH(B252)-MONTH(Config!$C$7)&lt;0,"Antes","T"&amp;(INT(((YEAR(B252)-YEAR(Config!$C$7))*12+MONTH(B252)-MONTH(Config!$C$7))/3)+1)))</f>
        <v/>
      </c>
      <c r="J252" s="76">
        <f>IF(E252="","",IFERROR(INDEX(Config!$C$11:$C$22,MATCH(E252,Config!$B$11:$B$22,0)),"No"))</f>
        <v/>
      </c>
      <c r="K252" s="77">
        <f>IF(B252="","",DATE(YEAR(B252),MONTH(B252),1))</f>
        <v/>
      </c>
    </row>
    <row r="253">
      <c r="B253" s="78" t="n"/>
      <c r="C253" s="79" t="n"/>
      <c r="D253" s="79" t="n"/>
      <c r="E253" s="79" t="n"/>
      <c r="F253" s="80" t="n"/>
      <c r="G253" s="76">
        <f>IF(D253="","",IFERROR(INDEX(Presupuesto!$C$9:$C$33,MATCH(D253,Presupuesto!$B$9:$B$33,0)),""))</f>
        <v/>
      </c>
      <c r="H253" s="76">
        <f>IF(B253="","",CHOOSE(MONTH(B253),"Ene","Feb","Mar","Abr","May","Jun","Jul","Ago","Sep","Oct","Nov","Dic")&amp;" "&amp;YEAR(B253))</f>
        <v/>
      </c>
      <c r="I253" s="76">
        <f>IF(B253="","",IF((YEAR(B253)-YEAR(Config!$C$7))*12+MONTH(B253)-MONTH(Config!$C$7)&lt;0,"Antes","T"&amp;(INT(((YEAR(B253)-YEAR(Config!$C$7))*12+MONTH(B253)-MONTH(Config!$C$7))/3)+1)))</f>
        <v/>
      </c>
      <c r="J253" s="76">
        <f>IF(E253="","",IFERROR(INDEX(Config!$C$11:$C$22,MATCH(E253,Config!$B$11:$B$22,0)),"No"))</f>
        <v/>
      </c>
      <c r="K253" s="77">
        <f>IF(B253="","",DATE(YEAR(B253),MONTH(B253),1))</f>
        <v/>
      </c>
    </row>
    <row r="254">
      <c r="B254" s="78" t="n"/>
      <c r="C254" s="79" t="n"/>
      <c r="D254" s="79" t="n"/>
      <c r="E254" s="79" t="n"/>
      <c r="F254" s="80" t="n"/>
      <c r="G254" s="76">
        <f>IF(D254="","",IFERROR(INDEX(Presupuesto!$C$9:$C$33,MATCH(D254,Presupuesto!$B$9:$B$33,0)),""))</f>
        <v/>
      </c>
      <c r="H254" s="76">
        <f>IF(B254="","",CHOOSE(MONTH(B254),"Ene","Feb","Mar","Abr","May","Jun","Jul","Ago","Sep","Oct","Nov","Dic")&amp;" "&amp;YEAR(B254))</f>
        <v/>
      </c>
      <c r="I254" s="76">
        <f>IF(B254="","",IF((YEAR(B254)-YEAR(Config!$C$7))*12+MONTH(B254)-MONTH(Config!$C$7)&lt;0,"Antes","T"&amp;(INT(((YEAR(B254)-YEAR(Config!$C$7))*12+MONTH(B254)-MONTH(Config!$C$7))/3)+1)))</f>
        <v/>
      </c>
      <c r="J254" s="76">
        <f>IF(E254="","",IFERROR(INDEX(Config!$C$11:$C$22,MATCH(E254,Config!$B$11:$B$22,0)),"No"))</f>
        <v/>
      </c>
      <c r="K254" s="77">
        <f>IF(B254="","",DATE(YEAR(B254),MONTH(B254),1))</f>
        <v/>
      </c>
    </row>
    <row r="255">
      <c r="B255" s="78" t="n"/>
      <c r="C255" s="79" t="n"/>
      <c r="D255" s="79" t="n"/>
      <c r="E255" s="79" t="n"/>
      <c r="F255" s="80" t="n"/>
      <c r="G255" s="76">
        <f>IF(D255="","",IFERROR(INDEX(Presupuesto!$C$9:$C$33,MATCH(D255,Presupuesto!$B$9:$B$33,0)),""))</f>
        <v/>
      </c>
      <c r="H255" s="76">
        <f>IF(B255="","",CHOOSE(MONTH(B255),"Ene","Feb","Mar","Abr","May","Jun","Jul","Ago","Sep","Oct","Nov","Dic")&amp;" "&amp;YEAR(B255))</f>
        <v/>
      </c>
      <c r="I255" s="76">
        <f>IF(B255="","",IF((YEAR(B255)-YEAR(Config!$C$7))*12+MONTH(B255)-MONTH(Config!$C$7)&lt;0,"Antes","T"&amp;(INT(((YEAR(B255)-YEAR(Config!$C$7))*12+MONTH(B255)-MONTH(Config!$C$7))/3)+1)))</f>
        <v/>
      </c>
      <c r="J255" s="76">
        <f>IF(E255="","",IFERROR(INDEX(Config!$C$11:$C$22,MATCH(E255,Config!$B$11:$B$22,0)),"No"))</f>
        <v/>
      </c>
      <c r="K255" s="77">
        <f>IF(B255="","",DATE(YEAR(B255),MONTH(B255),1))</f>
        <v/>
      </c>
    </row>
    <row r="256">
      <c r="B256" s="78" t="n"/>
      <c r="C256" s="79" t="n"/>
      <c r="D256" s="79" t="n"/>
      <c r="E256" s="79" t="n"/>
      <c r="F256" s="80" t="n"/>
      <c r="G256" s="76">
        <f>IF(D256="","",IFERROR(INDEX(Presupuesto!$C$9:$C$33,MATCH(D256,Presupuesto!$B$9:$B$33,0)),""))</f>
        <v/>
      </c>
      <c r="H256" s="76">
        <f>IF(B256="","",CHOOSE(MONTH(B256),"Ene","Feb","Mar","Abr","May","Jun","Jul","Ago","Sep","Oct","Nov","Dic")&amp;" "&amp;YEAR(B256))</f>
        <v/>
      </c>
      <c r="I256" s="76">
        <f>IF(B256="","",IF((YEAR(B256)-YEAR(Config!$C$7))*12+MONTH(B256)-MONTH(Config!$C$7)&lt;0,"Antes","T"&amp;(INT(((YEAR(B256)-YEAR(Config!$C$7))*12+MONTH(B256)-MONTH(Config!$C$7))/3)+1)))</f>
        <v/>
      </c>
      <c r="J256" s="76">
        <f>IF(E256="","",IFERROR(INDEX(Config!$C$11:$C$22,MATCH(E256,Config!$B$11:$B$22,0)),"No"))</f>
        <v/>
      </c>
      <c r="K256" s="77">
        <f>IF(B256="","",DATE(YEAR(B256),MONTH(B256),1))</f>
        <v/>
      </c>
    </row>
    <row r="257">
      <c r="B257" s="78" t="n"/>
      <c r="C257" s="79" t="n"/>
      <c r="D257" s="79" t="n"/>
      <c r="E257" s="79" t="n"/>
      <c r="F257" s="80" t="n"/>
      <c r="G257" s="76">
        <f>IF(D257="","",IFERROR(INDEX(Presupuesto!$C$9:$C$33,MATCH(D257,Presupuesto!$B$9:$B$33,0)),""))</f>
        <v/>
      </c>
      <c r="H257" s="76">
        <f>IF(B257="","",CHOOSE(MONTH(B257),"Ene","Feb","Mar","Abr","May","Jun","Jul","Ago","Sep","Oct","Nov","Dic")&amp;" "&amp;YEAR(B257))</f>
        <v/>
      </c>
      <c r="I257" s="76">
        <f>IF(B257="","",IF((YEAR(B257)-YEAR(Config!$C$7))*12+MONTH(B257)-MONTH(Config!$C$7)&lt;0,"Antes","T"&amp;(INT(((YEAR(B257)-YEAR(Config!$C$7))*12+MONTH(B257)-MONTH(Config!$C$7))/3)+1)))</f>
        <v/>
      </c>
      <c r="J257" s="76">
        <f>IF(E257="","",IFERROR(INDEX(Config!$C$11:$C$22,MATCH(E257,Config!$B$11:$B$22,0)),"No"))</f>
        <v/>
      </c>
      <c r="K257" s="77">
        <f>IF(B257="","",DATE(YEAR(B257),MONTH(B257),1))</f>
        <v/>
      </c>
    </row>
    <row r="258">
      <c r="B258" s="78" t="n"/>
      <c r="C258" s="79" t="n"/>
      <c r="D258" s="79" t="n"/>
      <c r="E258" s="79" t="n"/>
      <c r="F258" s="80" t="n"/>
      <c r="G258" s="76">
        <f>IF(D258="","",IFERROR(INDEX(Presupuesto!$C$9:$C$33,MATCH(D258,Presupuesto!$B$9:$B$33,0)),""))</f>
        <v/>
      </c>
      <c r="H258" s="76">
        <f>IF(B258="","",CHOOSE(MONTH(B258),"Ene","Feb","Mar","Abr","May","Jun","Jul","Ago","Sep","Oct","Nov","Dic")&amp;" "&amp;YEAR(B258))</f>
        <v/>
      </c>
      <c r="I258" s="76">
        <f>IF(B258="","",IF((YEAR(B258)-YEAR(Config!$C$7))*12+MONTH(B258)-MONTH(Config!$C$7)&lt;0,"Antes","T"&amp;(INT(((YEAR(B258)-YEAR(Config!$C$7))*12+MONTH(B258)-MONTH(Config!$C$7))/3)+1)))</f>
        <v/>
      </c>
      <c r="J258" s="76">
        <f>IF(E258="","",IFERROR(INDEX(Config!$C$11:$C$22,MATCH(E258,Config!$B$11:$B$22,0)),"No"))</f>
        <v/>
      </c>
      <c r="K258" s="77">
        <f>IF(B258="","",DATE(YEAR(B258),MONTH(B258),1))</f>
        <v/>
      </c>
    </row>
    <row r="259">
      <c r="B259" s="78" t="n"/>
      <c r="C259" s="79" t="n"/>
      <c r="D259" s="79" t="n"/>
      <c r="E259" s="79" t="n"/>
      <c r="F259" s="80" t="n"/>
      <c r="G259" s="76">
        <f>IF(D259="","",IFERROR(INDEX(Presupuesto!$C$9:$C$33,MATCH(D259,Presupuesto!$B$9:$B$33,0)),""))</f>
        <v/>
      </c>
      <c r="H259" s="76">
        <f>IF(B259="","",CHOOSE(MONTH(B259),"Ene","Feb","Mar","Abr","May","Jun","Jul","Ago","Sep","Oct","Nov","Dic")&amp;" "&amp;YEAR(B259))</f>
        <v/>
      </c>
      <c r="I259" s="76">
        <f>IF(B259="","",IF((YEAR(B259)-YEAR(Config!$C$7))*12+MONTH(B259)-MONTH(Config!$C$7)&lt;0,"Antes","T"&amp;(INT(((YEAR(B259)-YEAR(Config!$C$7))*12+MONTH(B259)-MONTH(Config!$C$7))/3)+1)))</f>
        <v/>
      </c>
      <c r="J259" s="76">
        <f>IF(E259="","",IFERROR(INDEX(Config!$C$11:$C$22,MATCH(E259,Config!$B$11:$B$22,0)),"No"))</f>
        <v/>
      </c>
      <c r="K259" s="77">
        <f>IF(B259="","",DATE(YEAR(B259),MONTH(B259),1))</f>
        <v/>
      </c>
    </row>
    <row r="260">
      <c r="B260" s="78" t="n"/>
      <c r="C260" s="79" t="n"/>
      <c r="D260" s="79" t="n"/>
      <c r="E260" s="79" t="n"/>
      <c r="F260" s="80" t="n"/>
      <c r="G260" s="76">
        <f>IF(D260="","",IFERROR(INDEX(Presupuesto!$C$9:$C$33,MATCH(D260,Presupuesto!$B$9:$B$33,0)),""))</f>
        <v/>
      </c>
      <c r="H260" s="76">
        <f>IF(B260="","",CHOOSE(MONTH(B260),"Ene","Feb","Mar","Abr","May","Jun","Jul","Ago","Sep","Oct","Nov","Dic")&amp;" "&amp;YEAR(B260))</f>
        <v/>
      </c>
      <c r="I260" s="76">
        <f>IF(B260="","",IF((YEAR(B260)-YEAR(Config!$C$7))*12+MONTH(B260)-MONTH(Config!$C$7)&lt;0,"Antes","T"&amp;(INT(((YEAR(B260)-YEAR(Config!$C$7))*12+MONTH(B260)-MONTH(Config!$C$7))/3)+1)))</f>
        <v/>
      </c>
      <c r="J260" s="76">
        <f>IF(E260="","",IFERROR(INDEX(Config!$C$11:$C$22,MATCH(E260,Config!$B$11:$B$22,0)),"No"))</f>
        <v/>
      </c>
      <c r="K260" s="77">
        <f>IF(B260="","",DATE(YEAR(B260),MONTH(B260),1))</f>
        <v/>
      </c>
    </row>
    <row r="261">
      <c r="B261" s="78" t="n"/>
      <c r="C261" s="79" t="n"/>
      <c r="D261" s="79" t="n"/>
      <c r="E261" s="79" t="n"/>
      <c r="F261" s="80" t="n"/>
      <c r="G261" s="76">
        <f>IF(D261="","",IFERROR(INDEX(Presupuesto!$C$9:$C$33,MATCH(D261,Presupuesto!$B$9:$B$33,0)),""))</f>
        <v/>
      </c>
      <c r="H261" s="76">
        <f>IF(B261="","",CHOOSE(MONTH(B261),"Ene","Feb","Mar","Abr","May","Jun","Jul","Ago","Sep","Oct","Nov","Dic")&amp;" "&amp;YEAR(B261))</f>
        <v/>
      </c>
      <c r="I261" s="76">
        <f>IF(B261="","",IF((YEAR(B261)-YEAR(Config!$C$7))*12+MONTH(B261)-MONTH(Config!$C$7)&lt;0,"Antes","T"&amp;(INT(((YEAR(B261)-YEAR(Config!$C$7))*12+MONTH(B261)-MONTH(Config!$C$7))/3)+1)))</f>
        <v/>
      </c>
      <c r="J261" s="76">
        <f>IF(E261="","",IFERROR(INDEX(Config!$C$11:$C$22,MATCH(E261,Config!$B$11:$B$22,0)),"No"))</f>
        <v/>
      </c>
      <c r="K261" s="77">
        <f>IF(B261="","",DATE(YEAR(B261),MONTH(B261),1))</f>
        <v/>
      </c>
    </row>
    <row r="262">
      <c r="B262" s="78" t="n"/>
      <c r="C262" s="79" t="n"/>
      <c r="D262" s="79" t="n"/>
      <c r="E262" s="79" t="n"/>
      <c r="F262" s="80" t="n"/>
      <c r="G262" s="76">
        <f>IF(D262="","",IFERROR(INDEX(Presupuesto!$C$9:$C$33,MATCH(D262,Presupuesto!$B$9:$B$33,0)),""))</f>
        <v/>
      </c>
      <c r="H262" s="76">
        <f>IF(B262="","",CHOOSE(MONTH(B262),"Ene","Feb","Mar","Abr","May","Jun","Jul","Ago","Sep","Oct","Nov","Dic")&amp;" "&amp;YEAR(B262))</f>
        <v/>
      </c>
      <c r="I262" s="76">
        <f>IF(B262="","",IF((YEAR(B262)-YEAR(Config!$C$7))*12+MONTH(B262)-MONTH(Config!$C$7)&lt;0,"Antes","T"&amp;(INT(((YEAR(B262)-YEAR(Config!$C$7))*12+MONTH(B262)-MONTH(Config!$C$7))/3)+1)))</f>
        <v/>
      </c>
      <c r="J262" s="76">
        <f>IF(E262="","",IFERROR(INDEX(Config!$C$11:$C$22,MATCH(E262,Config!$B$11:$B$22,0)),"No"))</f>
        <v/>
      </c>
      <c r="K262" s="77">
        <f>IF(B262="","",DATE(YEAR(B262),MONTH(B262),1))</f>
        <v/>
      </c>
    </row>
    <row r="263">
      <c r="B263" s="78" t="n"/>
      <c r="C263" s="79" t="n"/>
      <c r="D263" s="79" t="n"/>
      <c r="E263" s="79" t="n"/>
      <c r="F263" s="80" t="n"/>
      <c r="G263" s="76">
        <f>IF(D263="","",IFERROR(INDEX(Presupuesto!$C$9:$C$33,MATCH(D263,Presupuesto!$B$9:$B$33,0)),""))</f>
        <v/>
      </c>
      <c r="H263" s="76">
        <f>IF(B263="","",CHOOSE(MONTH(B263),"Ene","Feb","Mar","Abr","May","Jun","Jul","Ago","Sep","Oct","Nov","Dic")&amp;" "&amp;YEAR(B263))</f>
        <v/>
      </c>
      <c r="I263" s="76">
        <f>IF(B263="","",IF((YEAR(B263)-YEAR(Config!$C$7))*12+MONTH(B263)-MONTH(Config!$C$7)&lt;0,"Antes","T"&amp;(INT(((YEAR(B263)-YEAR(Config!$C$7))*12+MONTH(B263)-MONTH(Config!$C$7))/3)+1)))</f>
        <v/>
      </c>
      <c r="J263" s="76">
        <f>IF(E263="","",IFERROR(INDEX(Config!$C$11:$C$22,MATCH(E263,Config!$B$11:$B$22,0)),"No"))</f>
        <v/>
      </c>
      <c r="K263" s="77">
        <f>IF(B263="","",DATE(YEAR(B263),MONTH(B263),1))</f>
        <v/>
      </c>
    </row>
    <row r="264">
      <c r="B264" s="78" t="n"/>
      <c r="C264" s="79" t="n"/>
      <c r="D264" s="79" t="n"/>
      <c r="E264" s="79" t="n"/>
      <c r="F264" s="80" t="n"/>
      <c r="G264" s="76">
        <f>IF(D264="","",IFERROR(INDEX(Presupuesto!$C$9:$C$33,MATCH(D264,Presupuesto!$B$9:$B$33,0)),""))</f>
        <v/>
      </c>
      <c r="H264" s="76">
        <f>IF(B264="","",CHOOSE(MONTH(B264),"Ene","Feb","Mar","Abr","May","Jun","Jul","Ago","Sep","Oct","Nov","Dic")&amp;" "&amp;YEAR(B264))</f>
        <v/>
      </c>
      <c r="I264" s="76">
        <f>IF(B264="","",IF((YEAR(B264)-YEAR(Config!$C$7))*12+MONTH(B264)-MONTH(Config!$C$7)&lt;0,"Antes","T"&amp;(INT(((YEAR(B264)-YEAR(Config!$C$7))*12+MONTH(B264)-MONTH(Config!$C$7))/3)+1)))</f>
        <v/>
      </c>
      <c r="J264" s="76">
        <f>IF(E264="","",IFERROR(INDEX(Config!$C$11:$C$22,MATCH(E264,Config!$B$11:$B$22,0)),"No"))</f>
        <v/>
      </c>
      <c r="K264" s="77">
        <f>IF(B264="","",DATE(YEAR(B264),MONTH(B264),1))</f>
        <v/>
      </c>
    </row>
    <row r="265">
      <c r="B265" s="78" t="n"/>
      <c r="C265" s="79" t="n"/>
      <c r="D265" s="79" t="n"/>
      <c r="E265" s="79" t="n"/>
      <c r="F265" s="80" t="n"/>
      <c r="G265" s="76">
        <f>IF(D265="","",IFERROR(INDEX(Presupuesto!$C$9:$C$33,MATCH(D265,Presupuesto!$B$9:$B$33,0)),""))</f>
        <v/>
      </c>
      <c r="H265" s="76">
        <f>IF(B265="","",CHOOSE(MONTH(B265),"Ene","Feb","Mar","Abr","May","Jun","Jul","Ago","Sep","Oct","Nov","Dic")&amp;" "&amp;YEAR(B265))</f>
        <v/>
      </c>
      <c r="I265" s="76">
        <f>IF(B265="","",IF((YEAR(B265)-YEAR(Config!$C$7))*12+MONTH(B265)-MONTH(Config!$C$7)&lt;0,"Antes","T"&amp;(INT(((YEAR(B265)-YEAR(Config!$C$7))*12+MONTH(B265)-MONTH(Config!$C$7))/3)+1)))</f>
        <v/>
      </c>
      <c r="J265" s="76">
        <f>IF(E265="","",IFERROR(INDEX(Config!$C$11:$C$22,MATCH(E265,Config!$B$11:$B$22,0)),"No"))</f>
        <v/>
      </c>
      <c r="K265" s="77">
        <f>IF(B265="","",DATE(YEAR(B265),MONTH(B265),1))</f>
        <v/>
      </c>
    </row>
    <row r="266">
      <c r="B266" s="78" t="n"/>
      <c r="C266" s="79" t="n"/>
      <c r="D266" s="79" t="n"/>
      <c r="E266" s="79" t="n"/>
      <c r="F266" s="80" t="n"/>
      <c r="G266" s="76">
        <f>IF(D266="","",IFERROR(INDEX(Presupuesto!$C$9:$C$33,MATCH(D266,Presupuesto!$B$9:$B$33,0)),""))</f>
        <v/>
      </c>
      <c r="H266" s="76">
        <f>IF(B266="","",CHOOSE(MONTH(B266),"Ene","Feb","Mar","Abr","May","Jun","Jul","Ago","Sep","Oct","Nov","Dic")&amp;" "&amp;YEAR(B266))</f>
        <v/>
      </c>
      <c r="I266" s="76">
        <f>IF(B266="","",IF((YEAR(B266)-YEAR(Config!$C$7))*12+MONTH(B266)-MONTH(Config!$C$7)&lt;0,"Antes","T"&amp;(INT(((YEAR(B266)-YEAR(Config!$C$7))*12+MONTH(B266)-MONTH(Config!$C$7))/3)+1)))</f>
        <v/>
      </c>
      <c r="J266" s="76">
        <f>IF(E266="","",IFERROR(INDEX(Config!$C$11:$C$22,MATCH(E266,Config!$B$11:$B$22,0)),"No"))</f>
        <v/>
      </c>
      <c r="K266" s="77">
        <f>IF(B266="","",DATE(YEAR(B266),MONTH(B266),1))</f>
        <v/>
      </c>
    </row>
    <row r="267">
      <c r="B267" s="78" t="n"/>
      <c r="C267" s="79" t="n"/>
      <c r="D267" s="79" t="n"/>
      <c r="E267" s="79" t="n"/>
      <c r="F267" s="80" t="n"/>
      <c r="G267" s="76">
        <f>IF(D267="","",IFERROR(INDEX(Presupuesto!$C$9:$C$33,MATCH(D267,Presupuesto!$B$9:$B$33,0)),""))</f>
        <v/>
      </c>
      <c r="H267" s="76">
        <f>IF(B267="","",CHOOSE(MONTH(B267),"Ene","Feb","Mar","Abr","May","Jun","Jul","Ago","Sep","Oct","Nov","Dic")&amp;" "&amp;YEAR(B267))</f>
        <v/>
      </c>
      <c r="I267" s="76">
        <f>IF(B267="","",IF((YEAR(B267)-YEAR(Config!$C$7))*12+MONTH(B267)-MONTH(Config!$C$7)&lt;0,"Antes","T"&amp;(INT(((YEAR(B267)-YEAR(Config!$C$7))*12+MONTH(B267)-MONTH(Config!$C$7))/3)+1)))</f>
        <v/>
      </c>
      <c r="J267" s="76">
        <f>IF(E267="","",IFERROR(INDEX(Config!$C$11:$C$22,MATCH(E267,Config!$B$11:$B$22,0)),"No"))</f>
        <v/>
      </c>
      <c r="K267" s="77">
        <f>IF(B267="","",DATE(YEAR(B267),MONTH(B267),1))</f>
        <v/>
      </c>
    </row>
    <row r="268">
      <c r="B268" s="78" t="n"/>
      <c r="C268" s="79" t="n"/>
      <c r="D268" s="79" t="n"/>
      <c r="E268" s="79" t="n"/>
      <c r="F268" s="80" t="n"/>
      <c r="G268" s="76">
        <f>IF(D268="","",IFERROR(INDEX(Presupuesto!$C$9:$C$33,MATCH(D268,Presupuesto!$B$9:$B$33,0)),""))</f>
        <v/>
      </c>
      <c r="H268" s="76">
        <f>IF(B268="","",CHOOSE(MONTH(B268),"Ene","Feb","Mar","Abr","May","Jun","Jul","Ago","Sep","Oct","Nov","Dic")&amp;" "&amp;YEAR(B268))</f>
        <v/>
      </c>
      <c r="I268" s="76">
        <f>IF(B268="","",IF((YEAR(B268)-YEAR(Config!$C$7))*12+MONTH(B268)-MONTH(Config!$C$7)&lt;0,"Antes","T"&amp;(INT(((YEAR(B268)-YEAR(Config!$C$7))*12+MONTH(B268)-MONTH(Config!$C$7))/3)+1)))</f>
        <v/>
      </c>
      <c r="J268" s="76">
        <f>IF(E268="","",IFERROR(INDEX(Config!$C$11:$C$22,MATCH(E268,Config!$B$11:$B$22,0)),"No"))</f>
        <v/>
      </c>
      <c r="K268" s="77">
        <f>IF(B268="","",DATE(YEAR(B268),MONTH(B268),1))</f>
        <v/>
      </c>
    </row>
    <row r="269">
      <c r="B269" s="78" t="n"/>
      <c r="C269" s="79" t="n"/>
      <c r="D269" s="79" t="n"/>
      <c r="E269" s="79" t="n"/>
      <c r="F269" s="80" t="n"/>
      <c r="G269" s="76">
        <f>IF(D269="","",IFERROR(INDEX(Presupuesto!$C$9:$C$33,MATCH(D269,Presupuesto!$B$9:$B$33,0)),""))</f>
        <v/>
      </c>
      <c r="H269" s="76">
        <f>IF(B269="","",CHOOSE(MONTH(B269),"Ene","Feb","Mar","Abr","May","Jun","Jul","Ago","Sep","Oct","Nov","Dic")&amp;" "&amp;YEAR(B269))</f>
        <v/>
      </c>
      <c r="I269" s="76">
        <f>IF(B269="","",IF((YEAR(B269)-YEAR(Config!$C$7))*12+MONTH(B269)-MONTH(Config!$C$7)&lt;0,"Antes","T"&amp;(INT(((YEAR(B269)-YEAR(Config!$C$7))*12+MONTH(B269)-MONTH(Config!$C$7))/3)+1)))</f>
        <v/>
      </c>
      <c r="J269" s="76">
        <f>IF(E269="","",IFERROR(INDEX(Config!$C$11:$C$22,MATCH(E269,Config!$B$11:$B$22,0)),"No"))</f>
        <v/>
      </c>
      <c r="K269" s="77">
        <f>IF(B269="","",DATE(YEAR(B269),MONTH(B269),1))</f>
        <v/>
      </c>
    </row>
    <row r="270">
      <c r="B270" s="78" t="n"/>
      <c r="C270" s="79" t="n"/>
      <c r="D270" s="79" t="n"/>
      <c r="E270" s="79" t="n"/>
      <c r="F270" s="80" t="n"/>
      <c r="G270" s="76">
        <f>IF(D270="","",IFERROR(INDEX(Presupuesto!$C$9:$C$33,MATCH(D270,Presupuesto!$B$9:$B$33,0)),""))</f>
        <v/>
      </c>
      <c r="H270" s="76">
        <f>IF(B270="","",CHOOSE(MONTH(B270),"Ene","Feb","Mar","Abr","May","Jun","Jul","Ago","Sep","Oct","Nov","Dic")&amp;" "&amp;YEAR(B270))</f>
        <v/>
      </c>
      <c r="I270" s="76">
        <f>IF(B270="","",IF((YEAR(B270)-YEAR(Config!$C$7))*12+MONTH(B270)-MONTH(Config!$C$7)&lt;0,"Antes","T"&amp;(INT(((YEAR(B270)-YEAR(Config!$C$7))*12+MONTH(B270)-MONTH(Config!$C$7))/3)+1)))</f>
        <v/>
      </c>
      <c r="J270" s="76">
        <f>IF(E270="","",IFERROR(INDEX(Config!$C$11:$C$22,MATCH(E270,Config!$B$11:$B$22,0)),"No"))</f>
        <v/>
      </c>
      <c r="K270" s="77">
        <f>IF(B270="","",DATE(YEAR(B270),MONTH(B270),1))</f>
        <v/>
      </c>
    </row>
    <row r="271">
      <c r="B271" s="78" t="n"/>
      <c r="C271" s="79" t="n"/>
      <c r="D271" s="79" t="n"/>
      <c r="E271" s="79" t="n"/>
      <c r="F271" s="80" t="n"/>
      <c r="G271" s="76">
        <f>IF(D271="","",IFERROR(INDEX(Presupuesto!$C$9:$C$33,MATCH(D271,Presupuesto!$B$9:$B$33,0)),""))</f>
        <v/>
      </c>
      <c r="H271" s="76">
        <f>IF(B271="","",CHOOSE(MONTH(B271),"Ene","Feb","Mar","Abr","May","Jun","Jul","Ago","Sep","Oct","Nov","Dic")&amp;" "&amp;YEAR(B271))</f>
        <v/>
      </c>
      <c r="I271" s="76">
        <f>IF(B271="","",IF((YEAR(B271)-YEAR(Config!$C$7))*12+MONTH(B271)-MONTH(Config!$C$7)&lt;0,"Antes","T"&amp;(INT(((YEAR(B271)-YEAR(Config!$C$7))*12+MONTH(B271)-MONTH(Config!$C$7))/3)+1)))</f>
        <v/>
      </c>
      <c r="J271" s="76">
        <f>IF(E271="","",IFERROR(INDEX(Config!$C$11:$C$22,MATCH(E271,Config!$B$11:$B$22,0)),"No"))</f>
        <v/>
      </c>
      <c r="K271" s="77">
        <f>IF(B271="","",DATE(YEAR(B271),MONTH(B271),1))</f>
        <v/>
      </c>
    </row>
    <row r="272">
      <c r="B272" s="78" t="n"/>
      <c r="C272" s="79" t="n"/>
      <c r="D272" s="79" t="n"/>
      <c r="E272" s="79" t="n"/>
      <c r="F272" s="80" t="n"/>
      <c r="G272" s="76">
        <f>IF(D272="","",IFERROR(INDEX(Presupuesto!$C$9:$C$33,MATCH(D272,Presupuesto!$B$9:$B$33,0)),""))</f>
        <v/>
      </c>
      <c r="H272" s="76">
        <f>IF(B272="","",CHOOSE(MONTH(B272),"Ene","Feb","Mar","Abr","May","Jun","Jul","Ago","Sep","Oct","Nov","Dic")&amp;" "&amp;YEAR(B272))</f>
        <v/>
      </c>
      <c r="I272" s="76">
        <f>IF(B272="","",IF((YEAR(B272)-YEAR(Config!$C$7))*12+MONTH(B272)-MONTH(Config!$C$7)&lt;0,"Antes","T"&amp;(INT(((YEAR(B272)-YEAR(Config!$C$7))*12+MONTH(B272)-MONTH(Config!$C$7))/3)+1)))</f>
        <v/>
      </c>
      <c r="J272" s="76">
        <f>IF(E272="","",IFERROR(INDEX(Config!$C$11:$C$22,MATCH(E272,Config!$B$11:$B$22,0)),"No"))</f>
        <v/>
      </c>
      <c r="K272" s="77">
        <f>IF(B272="","",DATE(YEAR(B272),MONTH(B272),1))</f>
        <v/>
      </c>
    </row>
    <row r="273">
      <c r="B273" s="78" t="n"/>
      <c r="C273" s="79" t="n"/>
      <c r="D273" s="79" t="n"/>
      <c r="E273" s="79" t="n"/>
      <c r="F273" s="80" t="n"/>
      <c r="G273" s="76">
        <f>IF(D273="","",IFERROR(INDEX(Presupuesto!$C$9:$C$33,MATCH(D273,Presupuesto!$B$9:$B$33,0)),""))</f>
        <v/>
      </c>
      <c r="H273" s="76">
        <f>IF(B273="","",CHOOSE(MONTH(B273),"Ene","Feb","Mar","Abr","May","Jun","Jul","Ago","Sep","Oct","Nov","Dic")&amp;" "&amp;YEAR(B273))</f>
        <v/>
      </c>
      <c r="I273" s="76">
        <f>IF(B273="","",IF((YEAR(B273)-YEAR(Config!$C$7))*12+MONTH(B273)-MONTH(Config!$C$7)&lt;0,"Antes","T"&amp;(INT(((YEAR(B273)-YEAR(Config!$C$7))*12+MONTH(B273)-MONTH(Config!$C$7))/3)+1)))</f>
        <v/>
      </c>
      <c r="J273" s="76">
        <f>IF(E273="","",IFERROR(INDEX(Config!$C$11:$C$22,MATCH(E273,Config!$B$11:$B$22,0)),"No"))</f>
        <v/>
      </c>
      <c r="K273" s="77">
        <f>IF(B273="","",DATE(YEAR(B273),MONTH(B273),1))</f>
        <v/>
      </c>
    </row>
    <row r="274">
      <c r="B274" s="78" t="n"/>
      <c r="C274" s="79" t="n"/>
      <c r="D274" s="79" t="n"/>
      <c r="E274" s="79" t="n"/>
      <c r="F274" s="80" t="n"/>
      <c r="G274" s="76">
        <f>IF(D274="","",IFERROR(INDEX(Presupuesto!$C$9:$C$33,MATCH(D274,Presupuesto!$B$9:$B$33,0)),""))</f>
        <v/>
      </c>
      <c r="H274" s="76">
        <f>IF(B274="","",CHOOSE(MONTH(B274),"Ene","Feb","Mar","Abr","May","Jun","Jul","Ago","Sep","Oct","Nov","Dic")&amp;" "&amp;YEAR(B274))</f>
        <v/>
      </c>
      <c r="I274" s="76">
        <f>IF(B274="","",IF((YEAR(B274)-YEAR(Config!$C$7))*12+MONTH(B274)-MONTH(Config!$C$7)&lt;0,"Antes","T"&amp;(INT(((YEAR(B274)-YEAR(Config!$C$7))*12+MONTH(B274)-MONTH(Config!$C$7))/3)+1)))</f>
        <v/>
      </c>
      <c r="J274" s="76">
        <f>IF(E274="","",IFERROR(INDEX(Config!$C$11:$C$22,MATCH(E274,Config!$B$11:$B$22,0)),"No"))</f>
        <v/>
      </c>
      <c r="K274" s="77">
        <f>IF(B274="","",DATE(YEAR(B274),MONTH(B274),1))</f>
        <v/>
      </c>
    </row>
    <row r="275">
      <c r="B275" s="78" t="n"/>
      <c r="C275" s="79" t="n"/>
      <c r="D275" s="79" t="n"/>
      <c r="E275" s="79" t="n"/>
      <c r="F275" s="80" t="n"/>
      <c r="G275" s="76">
        <f>IF(D275="","",IFERROR(INDEX(Presupuesto!$C$9:$C$33,MATCH(D275,Presupuesto!$B$9:$B$33,0)),""))</f>
        <v/>
      </c>
      <c r="H275" s="76">
        <f>IF(B275="","",CHOOSE(MONTH(B275),"Ene","Feb","Mar","Abr","May","Jun","Jul","Ago","Sep","Oct","Nov","Dic")&amp;" "&amp;YEAR(B275))</f>
        <v/>
      </c>
      <c r="I275" s="76">
        <f>IF(B275="","",IF((YEAR(B275)-YEAR(Config!$C$7))*12+MONTH(B275)-MONTH(Config!$C$7)&lt;0,"Antes","T"&amp;(INT(((YEAR(B275)-YEAR(Config!$C$7))*12+MONTH(B275)-MONTH(Config!$C$7))/3)+1)))</f>
        <v/>
      </c>
      <c r="J275" s="76">
        <f>IF(E275="","",IFERROR(INDEX(Config!$C$11:$C$22,MATCH(E275,Config!$B$11:$B$22,0)),"No"))</f>
        <v/>
      </c>
      <c r="K275" s="77">
        <f>IF(B275="","",DATE(YEAR(B275),MONTH(B275),1))</f>
        <v/>
      </c>
    </row>
    <row r="276">
      <c r="B276" s="78" t="n"/>
      <c r="C276" s="79" t="n"/>
      <c r="D276" s="79" t="n"/>
      <c r="E276" s="79" t="n"/>
      <c r="F276" s="80" t="n"/>
      <c r="G276" s="76">
        <f>IF(D276="","",IFERROR(INDEX(Presupuesto!$C$9:$C$33,MATCH(D276,Presupuesto!$B$9:$B$33,0)),""))</f>
        <v/>
      </c>
      <c r="H276" s="76">
        <f>IF(B276="","",CHOOSE(MONTH(B276),"Ene","Feb","Mar","Abr","May","Jun","Jul","Ago","Sep","Oct","Nov","Dic")&amp;" "&amp;YEAR(B276))</f>
        <v/>
      </c>
      <c r="I276" s="76">
        <f>IF(B276="","",IF((YEAR(B276)-YEAR(Config!$C$7))*12+MONTH(B276)-MONTH(Config!$C$7)&lt;0,"Antes","T"&amp;(INT(((YEAR(B276)-YEAR(Config!$C$7))*12+MONTH(B276)-MONTH(Config!$C$7))/3)+1)))</f>
        <v/>
      </c>
      <c r="J276" s="76">
        <f>IF(E276="","",IFERROR(INDEX(Config!$C$11:$C$22,MATCH(E276,Config!$B$11:$B$22,0)),"No"))</f>
        <v/>
      </c>
      <c r="K276" s="77">
        <f>IF(B276="","",DATE(YEAR(B276),MONTH(B276),1))</f>
        <v/>
      </c>
    </row>
    <row r="277">
      <c r="B277" s="78" t="n"/>
      <c r="C277" s="79" t="n"/>
      <c r="D277" s="79" t="n"/>
      <c r="E277" s="79" t="n"/>
      <c r="F277" s="80" t="n"/>
      <c r="G277" s="76">
        <f>IF(D277="","",IFERROR(INDEX(Presupuesto!$C$9:$C$33,MATCH(D277,Presupuesto!$B$9:$B$33,0)),""))</f>
        <v/>
      </c>
      <c r="H277" s="76">
        <f>IF(B277="","",CHOOSE(MONTH(B277),"Ene","Feb","Mar","Abr","May","Jun","Jul","Ago","Sep","Oct","Nov","Dic")&amp;" "&amp;YEAR(B277))</f>
        <v/>
      </c>
      <c r="I277" s="76">
        <f>IF(B277="","",IF((YEAR(B277)-YEAR(Config!$C$7))*12+MONTH(B277)-MONTH(Config!$C$7)&lt;0,"Antes","T"&amp;(INT(((YEAR(B277)-YEAR(Config!$C$7))*12+MONTH(B277)-MONTH(Config!$C$7))/3)+1)))</f>
        <v/>
      </c>
      <c r="J277" s="76">
        <f>IF(E277="","",IFERROR(INDEX(Config!$C$11:$C$22,MATCH(E277,Config!$B$11:$B$22,0)),"No"))</f>
        <v/>
      </c>
      <c r="K277" s="77">
        <f>IF(B277="","",DATE(YEAR(B277),MONTH(B277),1))</f>
        <v/>
      </c>
    </row>
    <row r="278">
      <c r="B278" s="78" t="n"/>
      <c r="C278" s="79" t="n"/>
      <c r="D278" s="79" t="n"/>
      <c r="E278" s="79" t="n"/>
      <c r="F278" s="80" t="n"/>
      <c r="G278" s="76">
        <f>IF(D278="","",IFERROR(INDEX(Presupuesto!$C$9:$C$33,MATCH(D278,Presupuesto!$B$9:$B$33,0)),""))</f>
        <v/>
      </c>
      <c r="H278" s="76">
        <f>IF(B278="","",CHOOSE(MONTH(B278),"Ene","Feb","Mar","Abr","May","Jun","Jul","Ago","Sep","Oct","Nov","Dic")&amp;" "&amp;YEAR(B278))</f>
        <v/>
      </c>
      <c r="I278" s="76">
        <f>IF(B278="","",IF((YEAR(B278)-YEAR(Config!$C$7))*12+MONTH(B278)-MONTH(Config!$C$7)&lt;0,"Antes","T"&amp;(INT(((YEAR(B278)-YEAR(Config!$C$7))*12+MONTH(B278)-MONTH(Config!$C$7))/3)+1)))</f>
        <v/>
      </c>
      <c r="J278" s="76">
        <f>IF(E278="","",IFERROR(INDEX(Config!$C$11:$C$22,MATCH(E278,Config!$B$11:$B$22,0)),"No"))</f>
        <v/>
      </c>
      <c r="K278" s="77">
        <f>IF(B278="","",DATE(YEAR(B278),MONTH(B278),1))</f>
        <v/>
      </c>
    </row>
    <row r="279">
      <c r="B279" s="78" t="n"/>
      <c r="C279" s="79" t="n"/>
      <c r="D279" s="79" t="n"/>
      <c r="E279" s="79" t="n"/>
      <c r="F279" s="80" t="n"/>
      <c r="G279" s="76">
        <f>IF(D279="","",IFERROR(INDEX(Presupuesto!$C$9:$C$33,MATCH(D279,Presupuesto!$B$9:$B$33,0)),""))</f>
        <v/>
      </c>
      <c r="H279" s="76">
        <f>IF(B279="","",CHOOSE(MONTH(B279),"Ene","Feb","Mar","Abr","May","Jun","Jul","Ago","Sep","Oct","Nov","Dic")&amp;" "&amp;YEAR(B279))</f>
        <v/>
      </c>
      <c r="I279" s="76">
        <f>IF(B279="","",IF((YEAR(B279)-YEAR(Config!$C$7))*12+MONTH(B279)-MONTH(Config!$C$7)&lt;0,"Antes","T"&amp;(INT(((YEAR(B279)-YEAR(Config!$C$7))*12+MONTH(B279)-MONTH(Config!$C$7))/3)+1)))</f>
        <v/>
      </c>
      <c r="J279" s="76">
        <f>IF(E279="","",IFERROR(INDEX(Config!$C$11:$C$22,MATCH(E279,Config!$B$11:$B$22,0)),"No"))</f>
        <v/>
      </c>
      <c r="K279" s="77">
        <f>IF(B279="","",DATE(YEAR(B279),MONTH(B279),1))</f>
        <v/>
      </c>
    </row>
    <row r="280">
      <c r="B280" s="78" t="n"/>
      <c r="C280" s="79" t="n"/>
      <c r="D280" s="79" t="n"/>
      <c r="E280" s="79" t="n"/>
      <c r="F280" s="80" t="n"/>
      <c r="G280" s="76">
        <f>IF(D280="","",IFERROR(INDEX(Presupuesto!$C$9:$C$33,MATCH(D280,Presupuesto!$B$9:$B$33,0)),""))</f>
        <v/>
      </c>
      <c r="H280" s="76">
        <f>IF(B280="","",CHOOSE(MONTH(B280),"Ene","Feb","Mar","Abr","May","Jun","Jul","Ago","Sep","Oct","Nov","Dic")&amp;" "&amp;YEAR(B280))</f>
        <v/>
      </c>
      <c r="I280" s="76">
        <f>IF(B280="","",IF((YEAR(B280)-YEAR(Config!$C$7))*12+MONTH(B280)-MONTH(Config!$C$7)&lt;0,"Antes","T"&amp;(INT(((YEAR(B280)-YEAR(Config!$C$7))*12+MONTH(B280)-MONTH(Config!$C$7))/3)+1)))</f>
        <v/>
      </c>
      <c r="J280" s="76">
        <f>IF(E280="","",IFERROR(INDEX(Config!$C$11:$C$22,MATCH(E280,Config!$B$11:$B$22,0)),"No"))</f>
        <v/>
      </c>
      <c r="K280" s="77">
        <f>IF(B280="","",DATE(YEAR(B280),MONTH(B280),1))</f>
        <v/>
      </c>
    </row>
    <row r="281">
      <c r="B281" s="78" t="n"/>
      <c r="C281" s="79" t="n"/>
      <c r="D281" s="79" t="n"/>
      <c r="E281" s="79" t="n"/>
      <c r="F281" s="80" t="n"/>
      <c r="G281" s="76">
        <f>IF(D281="","",IFERROR(INDEX(Presupuesto!$C$9:$C$33,MATCH(D281,Presupuesto!$B$9:$B$33,0)),""))</f>
        <v/>
      </c>
      <c r="H281" s="76">
        <f>IF(B281="","",CHOOSE(MONTH(B281),"Ene","Feb","Mar","Abr","May","Jun","Jul","Ago","Sep","Oct","Nov","Dic")&amp;" "&amp;YEAR(B281))</f>
        <v/>
      </c>
      <c r="I281" s="76">
        <f>IF(B281="","",IF((YEAR(B281)-YEAR(Config!$C$7))*12+MONTH(B281)-MONTH(Config!$C$7)&lt;0,"Antes","T"&amp;(INT(((YEAR(B281)-YEAR(Config!$C$7))*12+MONTH(B281)-MONTH(Config!$C$7))/3)+1)))</f>
        <v/>
      </c>
      <c r="J281" s="76">
        <f>IF(E281="","",IFERROR(INDEX(Config!$C$11:$C$22,MATCH(E281,Config!$B$11:$B$22,0)),"No"))</f>
        <v/>
      </c>
      <c r="K281" s="77">
        <f>IF(B281="","",DATE(YEAR(B281),MONTH(B281),1))</f>
        <v/>
      </c>
    </row>
    <row r="282">
      <c r="B282" s="78" t="n"/>
      <c r="C282" s="79" t="n"/>
      <c r="D282" s="79" t="n"/>
      <c r="E282" s="79" t="n"/>
      <c r="F282" s="80" t="n"/>
      <c r="G282" s="76">
        <f>IF(D282="","",IFERROR(INDEX(Presupuesto!$C$9:$C$33,MATCH(D282,Presupuesto!$B$9:$B$33,0)),""))</f>
        <v/>
      </c>
      <c r="H282" s="76">
        <f>IF(B282="","",CHOOSE(MONTH(B282),"Ene","Feb","Mar","Abr","May","Jun","Jul","Ago","Sep","Oct","Nov","Dic")&amp;" "&amp;YEAR(B282))</f>
        <v/>
      </c>
      <c r="I282" s="76">
        <f>IF(B282="","",IF((YEAR(B282)-YEAR(Config!$C$7))*12+MONTH(B282)-MONTH(Config!$C$7)&lt;0,"Antes","T"&amp;(INT(((YEAR(B282)-YEAR(Config!$C$7))*12+MONTH(B282)-MONTH(Config!$C$7))/3)+1)))</f>
        <v/>
      </c>
      <c r="J282" s="76">
        <f>IF(E282="","",IFERROR(INDEX(Config!$C$11:$C$22,MATCH(E282,Config!$B$11:$B$22,0)),"No"))</f>
        <v/>
      </c>
      <c r="K282" s="77">
        <f>IF(B282="","",DATE(YEAR(B282),MONTH(B282),1))</f>
        <v/>
      </c>
    </row>
    <row r="283">
      <c r="B283" s="78" t="n"/>
      <c r="C283" s="79" t="n"/>
      <c r="D283" s="79" t="n"/>
      <c r="E283" s="79" t="n"/>
      <c r="F283" s="80" t="n"/>
      <c r="G283" s="76">
        <f>IF(D283="","",IFERROR(INDEX(Presupuesto!$C$9:$C$33,MATCH(D283,Presupuesto!$B$9:$B$33,0)),""))</f>
        <v/>
      </c>
      <c r="H283" s="76">
        <f>IF(B283="","",CHOOSE(MONTH(B283),"Ene","Feb","Mar","Abr","May","Jun","Jul","Ago","Sep","Oct","Nov","Dic")&amp;" "&amp;YEAR(B283))</f>
        <v/>
      </c>
      <c r="I283" s="76">
        <f>IF(B283="","",IF((YEAR(B283)-YEAR(Config!$C$7))*12+MONTH(B283)-MONTH(Config!$C$7)&lt;0,"Antes","T"&amp;(INT(((YEAR(B283)-YEAR(Config!$C$7))*12+MONTH(B283)-MONTH(Config!$C$7))/3)+1)))</f>
        <v/>
      </c>
      <c r="J283" s="76">
        <f>IF(E283="","",IFERROR(INDEX(Config!$C$11:$C$22,MATCH(E283,Config!$B$11:$B$22,0)),"No"))</f>
        <v/>
      </c>
      <c r="K283" s="77">
        <f>IF(B283="","",DATE(YEAR(B283),MONTH(B283),1))</f>
        <v/>
      </c>
    </row>
    <row r="284">
      <c r="B284" s="78" t="n"/>
      <c r="C284" s="79" t="n"/>
      <c r="D284" s="79" t="n"/>
      <c r="E284" s="79" t="n"/>
      <c r="F284" s="80" t="n"/>
      <c r="G284" s="76">
        <f>IF(D284="","",IFERROR(INDEX(Presupuesto!$C$9:$C$33,MATCH(D284,Presupuesto!$B$9:$B$33,0)),""))</f>
        <v/>
      </c>
      <c r="H284" s="76">
        <f>IF(B284="","",CHOOSE(MONTH(B284),"Ene","Feb","Mar","Abr","May","Jun","Jul","Ago","Sep","Oct","Nov","Dic")&amp;" "&amp;YEAR(B284))</f>
        <v/>
      </c>
      <c r="I284" s="76">
        <f>IF(B284="","",IF((YEAR(B284)-YEAR(Config!$C$7))*12+MONTH(B284)-MONTH(Config!$C$7)&lt;0,"Antes","T"&amp;(INT(((YEAR(B284)-YEAR(Config!$C$7))*12+MONTH(B284)-MONTH(Config!$C$7))/3)+1)))</f>
        <v/>
      </c>
      <c r="J284" s="76">
        <f>IF(E284="","",IFERROR(INDEX(Config!$C$11:$C$22,MATCH(E284,Config!$B$11:$B$22,0)),"No"))</f>
        <v/>
      </c>
      <c r="K284" s="77">
        <f>IF(B284="","",DATE(YEAR(B284),MONTH(B284),1))</f>
        <v/>
      </c>
    </row>
    <row r="285">
      <c r="B285" s="78" t="n"/>
      <c r="C285" s="79" t="n"/>
      <c r="D285" s="79" t="n"/>
      <c r="E285" s="79" t="n"/>
      <c r="F285" s="80" t="n"/>
      <c r="G285" s="76">
        <f>IF(D285="","",IFERROR(INDEX(Presupuesto!$C$9:$C$33,MATCH(D285,Presupuesto!$B$9:$B$33,0)),""))</f>
        <v/>
      </c>
      <c r="H285" s="76">
        <f>IF(B285="","",CHOOSE(MONTH(B285),"Ene","Feb","Mar","Abr","May","Jun","Jul","Ago","Sep","Oct","Nov","Dic")&amp;" "&amp;YEAR(B285))</f>
        <v/>
      </c>
      <c r="I285" s="76">
        <f>IF(B285="","",IF((YEAR(B285)-YEAR(Config!$C$7))*12+MONTH(B285)-MONTH(Config!$C$7)&lt;0,"Antes","T"&amp;(INT(((YEAR(B285)-YEAR(Config!$C$7))*12+MONTH(B285)-MONTH(Config!$C$7))/3)+1)))</f>
        <v/>
      </c>
      <c r="J285" s="76">
        <f>IF(E285="","",IFERROR(INDEX(Config!$C$11:$C$22,MATCH(E285,Config!$B$11:$B$22,0)),"No"))</f>
        <v/>
      </c>
      <c r="K285" s="77">
        <f>IF(B285="","",DATE(YEAR(B285),MONTH(B285),1))</f>
        <v/>
      </c>
    </row>
    <row r="286">
      <c r="B286" s="78" t="n"/>
      <c r="C286" s="79" t="n"/>
      <c r="D286" s="79" t="n"/>
      <c r="E286" s="79" t="n"/>
      <c r="F286" s="80" t="n"/>
      <c r="G286" s="76">
        <f>IF(D286="","",IFERROR(INDEX(Presupuesto!$C$9:$C$33,MATCH(D286,Presupuesto!$B$9:$B$33,0)),""))</f>
        <v/>
      </c>
      <c r="H286" s="76">
        <f>IF(B286="","",CHOOSE(MONTH(B286),"Ene","Feb","Mar","Abr","May","Jun","Jul","Ago","Sep","Oct","Nov","Dic")&amp;" "&amp;YEAR(B286))</f>
        <v/>
      </c>
      <c r="I286" s="76">
        <f>IF(B286="","",IF((YEAR(B286)-YEAR(Config!$C$7))*12+MONTH(B286)-MONTH(Config!$C$7)&lt;0,"Antes","T"&amp;(INT(((YEAR(B286)-YEAR(Config!$C$7))*12+MONTH(B286)-MONTH(Config!$C$7))/3)+1)))</f>
        <v/>
      </c>
      <c r="J286" s="76">
        <f>IF(E286="","",IFERROR(INDEX(Config!$C$11:$C$22,MATCH(E286,Config!$B$11:$B$22,0)),"No"))</f>
        <v/>
      </c>
      <c r="K286" s="77">
        <f>IF(B286="","",DATE(YEAR(B286),MONTH(B286),1))</f>
        <v/>
      </c>
    </row>
    <row r="287">
      <c r="B287" s="78" t="n"/>
      <c r="C287" s="79" t="n"/>
      <c r="D287" s="79" t="n"/>
      <c r="E287" s="79" t="n"/>
      <c r="F287" s="80" t="n"/>
      <c r="G287" s="76">
        <f>IF(D287="","",IFERROR(INDEX(Presupuesto!$C$9:$C$33,MATCH(D287,Presupuesto!$B$9:$B$33,0)),""))</f>
        <v/>
      </c>
      <c r="H287" s="76">
        <f>IF(B287="","",CHOOSE(MONTH(B287),"Ene","Feb","Mar","Abr","May","Jun","Jul","Ago","Sep","Oct","Nov","Dic")&amp;" "&amp;YEAR(B287))</f>
        <v/>
      </c>
      <c r="I287" s="76">
        <f>IF(B287="","",IF((YEAR(B287)-YEAR(Config!$C$7))*12+MONTH(B287)-MONTH(Config!$C$7)&lt;0,"Antes","T"&amp;(INT(((YEAR(B287)-YEAR(Config!$C$7))*12+MONTH(B287)-MONTH(Config!$C$7))/3)+1)))</f>
        <v/>
      </c>
      <c r="J287" s="76">
        <f>IF(E287="","",IFERROR(INDEX(Config!$C$11:$C$22,MATCH(E287,Config!$B$11:$B$22,0)),"No"))</f>
        <v/>
      </c>
      <c r="K287" s="77">
        <f>IF(B287="","",DATE(YEAR(B287),MONTH(B287),1))</f>
        <v/>
      </c>
    </row>
    <row r="288">
      <c r="B288" s="78" t="n"/>
      <c r="C288" s="79" t="n"/>
      <c r="D288" s="79" t="n"/>
      <c r="E288" s="79" t="n"/>
      <c r="F288" s="80" t="n"/>
      <c r="G288" s="76">
        <f>IF(D288="","",IFERROR(INDEX(Presupuesto!$C$9:$C$33,MATCH(D288,Presupuesto!$B$9:$B$33,0)),""))</f>
        <v/>
      </c>
      <c r="H288" s="76">
        <f>IF(B288="","",CHOOSE(MONTH(B288),"Ene","Feb","Mar","Abr","May","Jun","Jul","Ago","Sep","Oct","Nov","Dic")&amp;" "&amp;YEAR(B288))</f>
        <v/>
      </c>
      <c r="I288" s="76">
        <f>IF(B288="","",IF((YEAR(B288)-YEAR(Config!$C$7))*12+MONTH(B288)-MONTH(Config!$C$7)&lt;0,"Antes","T"&amp;(INT(((YEAR(B288)-YEAR(Config!$C$7))*12+MONTH(B288)-MONTH(Config!$C$7))/3)+1)))</f>
        <v/>
      </c>
      <c r="J288" s="76">
        <f>IF(E288="","",IFERROR(INDEX(Config!$C$11:$C$22,MATCH(E288,Config!$B$11:$B$22,0)),"No"))</f>
        <v/>
      </c>
      <c r="K288" s="77">
        <f>IF(B288="","",DATE(YEAR(B288),MONTH(B288),1))</f>
        <v/>
      </c>
    </row>
    <row r="289">
      <c r="B289" s="78" t="n"/>
      <c r="C289" s="79" t="n"/>
      <c r="D289" s="79" t="n"/>
      <c r="E289" s="79" t="n"/>
      <c r="F289" s="80" t="n"/>
      <c r="G289" s="76">
        <f>IF(D289="","",IFERROR(INDEX(Presupuesto!$C$9:$C$33,MATCH(D289,Presupuesto!$B$9:$B$33,0)),""))</f>
        <v/>
      </c>
      <c r="H289" s="76">
        <f>IF(B289="","",CHOOSE(MONTH(B289),"Ene","Feb","Mar","Abr","May","Jun","Jul","Ago","Sep","Oct","Nov","Dic")&amp;" "&amp;YEAR(B289))</f>
        <v/>
      </c>
      <c r="I289" s="76">
        <f>IF(B289="","",IF((YEAR(B289)-YEAR(Config!$C$7))*12+MONTH(B289)-MONTH(Config!$C$7)&lt;0,"Antes","T"&amp;(INT(((YEAR(B289)-YEAR(Config!$C$7))*12+MONTH(B289)-MONTH(Config!$C$7))/3)+1)))</f>
        <v/>
      </c>
      <c r="J289" s="76">
        <f>IF(E289="","",IFERROR(INDEX(Config!$C$11:$C$22,MATCH(E289,Config!$B$11:$B$22,0)),"No"))</f>
        <v/>
      </c>
      <c r="K289" s="77">
        <f>IF(B289="","",DATE(YEAR(B289),MONTH(B289),1))</f>
        <v/>
      </c>
    </row>
    <row r="290">
      <c r="B290" s="78" t="n"/>
      <c r="C290" s="79" t="n"/>
      <c r="D290" s="79" t="n"/>
      <c r="E290" s="79" t="n"/>
      <c r="F290" s="80" t="n"/>
      <c r="G290" s="76">
        <f>IF(D290="","",IFERROR(INDEX(Presupuesto!$C$9:$C$33,MATCH(D290,Presupuesto!$B$9:$B$33,0)),""))</f>
        <v/>
      </c>
      <c r="H290" s="76">
        <f>IF(B290="","",CHOOSE(MONTH(B290),"Ene","Feb","Mar","Abr","May","Jun","Jul","Ago","Sep","Oct","Nov","Dic")&amp;" "&amp;YEAR(B290))</f>
        <v/>
      </c>
      <c r="I290" s="76">
        <f>IF(B290="","",IF((YEAR(B290)-YEAR(Config!$C$7))*12+MONTH(B290)-MONTH(Config!$C$7)&lt;0,"Antes","T"&amp;(INT(((YEAR(B290)-YEAR(Config!$C$7))*12+MONTH(B290)-MONTH(Config!$C$7))/3)+1)))</f>
        <v/>
      </c>
      <c r="J290" s="76">
        <f>IF(E290="","",IFERROR(INDEX(Config!$C$11:$C$22,MATCH(E290,Config!$B$11:$B$22,0)),"No"))</f>
        <v/>
      </c>
      <c r="K290" s="77">
        <f>IF(B290="","",DATE(YEAR(B290),MONTH(B290),1))</f>
        <v/>
      </c>
    </row>
    <row r="291">
      <c r="B291" s="78" t="n"/>
      <c r="C291" s="79" t="n"/>
      <c r="D291" s="79" t="n"/>
      <c r="E291" s="79" t="n"/>
      <c r="F291" s="80" t="n"/>
      <c r="G291" s="76">
        <f>IF(D291="","",IFERROR(INDEX(Presupuesto!$C$9:$C$33,MATCH(D291,Presupuesto!$B$9:$B$33,0)),""))</f>
        <v/>
      </c>
      <c r="H291" s="76">
        <f>IF(B291="","",CHOOSE(MONTH(B291),"Ene","Feb","Mar","Abr","May","Jun","Jul","Ago","Sep","Oct","Nov","Dic")&amp;" "&amp;YEAR(B291))</f>
        <v/>
      </c>
      <c r="I291" s="76">
        <f>IF(B291="","",IF((YEAR(B291)-YEAR(Config!$C$7))*12+MONTH(B291)-MONTH(Config!$C$7)&lt;0,"Antes","T"&amp;(INT(((YEAR(B291)-YEAR(Config!$C$7))*12+MONTH(B291)-MONTH(Config!$C$7))/3)+1)))</f>
        <v/>
      </c>
      <c r="J291" s="76">
        <f>IF(E291="","",IFERROR(INDEX(Config!$C$11:$C$22,MATCH(E291,Config!$B$11:$B$22,0)),"No"))</f>
        <v/>
      </c>
      <c r="K291" s="77">
        <f>IF(B291="","",DATE(YEAR(B291),MONTH(B291),1))</f>
        <v/>
      </c>
    </row>
    <row r="292">
      <c r="B292" s="78" t="n"/>
      <c r="C292" s="79" t="n"/>
      <c r="D292" s="79" t="n"/>
      <c r="E292" s="79" t="n"/>
      <c r="F292" s="80" t="n"/>
      <c r="G292" s="76">
        <f>IF(D292="","",IFERROR(INDEX(Presupuesto!$C$9:$C$33,MATCH(D292,Presupuesto!$B$9:$B$33,0)),""))</f>
        <v/>
      </c>
      <c r="H292" s="76">
        <f>IF(B292="","",CHOOSE(MONTH(B292),"Ene","Feb","Mar","Abr","May","Jun","Jul","Ago","Sep","Oct","Nov","Dic")&amp;" "&amp;YEAR(B292))</f>
        <v/>
      </c>
      <c r="I292" s="76">
        <f>IF(B292="","",IF((YEAR(B292)-YEAR(Config!$C$7))*12+MONTH(B292)-MONTH(Config!$C$7)&lt;0,"Antes","T"&amp;(INT(((YEAR(B292)-YEAR(Config!$C$7))*12+MONTH(B292)-MONTH(Config!$C$7))/3)+1)))</f>
        <v/>
      </c>
      <c r="J292" s="76">
        <f>IF(E292="","",IFERROR(INDEX(Config!$C$11:$C$22,MATCH(E292,Config!$B$11:$B$22,0)),"No"))</f>
        <v/>
      </c>
      <c r="K292" s="77">
        <f>IF(B292="","",DATE(YEAR(B292),MONTH(B292),1))</f>
        <v/>
      </c>
    </row>
    <row r="293">
      <c r="B293" s="78" t="n"/>
      <c r="C293" s="79" t="n"/>
      <c r="D293" s="79" t="n"/>
      <c r="E293" s="79" t="n"/>
      <c r="F293" s="80" t="n"/>
      <c r="G293" s="76">
        <f>IF(D293="","",IFERROR(INDEX(Presupuesto!$C$9:$C$33,MATCH(D293,Presupuesto!$B$9:$B$33,0)),""))</f>
        <v/>
      </c>
      <c r="H293" s="76">
        <f>IF(B293="","",CHOOSE(MONTH(B293),"Ene","Feb","Mar","Abr","May","Jun","Jul","Ago","Sep","Oct","Nov","Dic")&amp;" "&amp;YEAR(B293))</f>
        <v/>
      </c>
      <c r="I293" s="76">
        <f>IF(B293="","",IF((YEAR(B293)-YEAR(Config!$C$7))*12+MONTH(B293)-MONTH(Config!$C$7)&lt;0,"Antes","T"&amp;(INT(((YEAR(B293)-YEAR(Config!$C$7))*12+MONTH(B293)-MONTH(Config!$C$7))/3)+1)))</f>
        <v/>
      </c>
      <c r="J293" s="76">
        <f>IF(E293="","",IFERROR(INDEX(Config!$C$11:$C$22,MATCH(E293,Config!$B$11:$B$22,0)),"No"))</f>
        <v/>
      </c>
      <c r="K293" s="77">
        <f>IF(B293="","",DATE(YEAR(B293),MONTH(B293),1))</f>
        <v/>
      </c>
    </row>
    <row r="294">
      <c r="B294" s="78" t="n"/>
      <c r="C294" s="79" t="n"/>
      <c r="D294" s="79" t="n"/>
      <c r="E294" s="79" t="n"/>
      <c r="F294" s="80" t="n"/>
      <c r="G294" s="76">
        <f>IF(D294="","",IFERROR(INDEX(Presupuesto!$C$9:$C$33,MATCH(D294,Presupuesto!$B$9:$B$33,0)),""))</f>
        <v/>
      </c>
      <c r="H294" s="76">
        <f>IF(B294="","",CHOOSE(MONTH(B294),"Ene","Feb","Mar","Abr","May","Jun","Jul","Ago","Sep","Oct","Nov","Dic")&amp;" "&amp;YEAR(B294))</f>
        <v/>
      </c>
      <c r="I294" s="76">
        <f>IF(B294="","",IF((YEAR(B294)-YEAR(Config!$C$7))*12+MONTH(B294)-MONTH(Config!$C$7)&lt;0,"Antes","T"&amp;(INT(((YEAR(B294)-YEAR(Config!$C$7))*12+MONTH(B294)-MONTH(Config!$C$7))/3)+1)))</f>
        <v/>
      </c>
      <c r="J294" s="76">
        <f>IF(E294="","",IFERROR(INDEX(Config!$C$11:$C$22,MATCH(E294,Config!$B$11:$B$22,0)),"No"))</f>
        <v/>
      </c>
      <c r="K294" s="77">
        <f>IF(B294="","",DATE(YEAR(B294),MONTH(B294),1))</f>
        <v/>
      </c>
    </row>
    <row r="295">
      <c r="B295" s="78" t="n"/>
      <c r="C295" s="79" t="n"/>
      <c r="D295" s="79" t="n"/>
      <c r="E295" s="79" t="n"/>
      <c r="F295" s="80" t="n"/>
      <c r="G295" s="76">
        <f>IF(D295="","",IFERROR(INDEX(Presupuesto!$C$9:$C$33,MATCH(D295,Presupuesto!$B$9:$B$33,0)),""))</f>
        <v/>
      </c>
      <c r="H295" s="76">
        <f>IF(B295="","",CHOOSE(MONTH(B295),"Ene","Feb","Mar","Abr","May","Jun","Jul","Ago","Sep","Oct","Nov","Dic")&amp;" "&amp;YEAR(B295))</f>
        <v/>
      </c>
      <c r="I295" s="76">
        <f>IF(B295="","",IF((YEAR(B295)-YEAR(Config!$C$7))*12+MONTH(B295)-MONTH(Config!$C$7)&lt;0,"Antes","T"&amp;(INT(((YEAR(B295)-YEAR(Config!$C$7))*12+MONTH(B295)-MONTH(Config!$C$7))/3)+1)))</f>
        <v/>
      </c>
      <c r="J295" s="76">
        <f>IF(E295="","",IFERROR(INDEX(Config!$C$11:$C$22,MATCH(E295,Config!$B$11:$B$22,0)),"No"))</f>
        <v/>
      </c>
      <c r="K295" s="77">
        <f>IF(B295="","",DATE(YEAR(B295),MONTH(B295),1))</f>
        <v/>
      </c>
    </row>
    <row r="296">
      <c r="B296" s="78" t="n"/>
      <c r="C296" s="79" t="n"/>
      <c r="D296" s="79" t="n"/>
      <c r="E296" s="79" t="n"/>
      <c r="F296" s="80" t="n"/>
      <c r="G296" s="76">
        <f>IF(D296="","",IFERROR(INDEX(Presupuesto!$C$9:$C$33,MATCH(D296,Presupuesto!$B$9:$B$33,0)),""))</f>
        <v/>
      </c>
      <c r="H296" s="76">
        <f>IF(B296="","",CHOOSE(MONTH(B296),"Ene","Feb","Mar","Abr","May","Jun","Jul","Ago","Sep","Oct","Nov","Dic")&amp;" "&amp;YEAR(B296))</f>
        <v/>
      </c>
      <c r="I296" s="76">
        <f>IF(B296="","",IF((YEAR(B296)-YEAR(Config!$C$7))*12+MONTH(B296)-MONTH(Config!$C$7)&lt;0,"Antes","T"&amp;(INT(((YEAR(B296)-YEAR(Config!$C$7))*12+MONTH(B296)-MONTH(Config!$C$7))/3)+1)))</f>
        <v/>
      </c>
      <c r="J296" s="76">
        <f>IF(E296="","",IFERROR(INDEX(Config!$C$11:$C$22,MATCH(E296,Config!$B$11:$B$22,0)),"No"))</f>
        <v/>
      </c>
      <c r="K296" s="77">
        <f>IF(B296="","",DATE(YEAR(B296),MONTH(B296),1))</f>
        <v/>
      </c>
    </row>
    <row r="297">
      <c r="B297" s="78" t="n"/>
      <c r="C297" s="79" t="n"/>
      <c r="D297" s="79" t="n"/>
      <c r="E297" s="79" t="n"/>
      <c r="F297" s="80" t="n"/>
      <c r="G297" s="76">
        <f>IF(D297="","",IFERROR(INDEX(Presupuesto!$C$9:$C$33,MATCH(D297,Presupuesto!$B$9:$B$33,0)),""))</f>
        <v/>
      </c>
      <c r="H297" s="76">
        <f>IF(B297="","",CHOOSE(MONTH(B297),"Ene","Feb","Mar","Abr","May","Jun","Jul","Ago","Sep","Oct","Nov","Dic")&amp;" "&amp;YEAR(B297))</f>
        <v/>
      </c>
      <c r="I297" s="76">
        <f>IF(B297="","",IF((YEAR(B297)-YEAR(Config!$C$7))*12+MONTH(B297)-MONTH(Config!$C$7)&lt;0,"Antes","T"&amp;(INT(((YEAR(B297)-YEAR(Config!$C$7))*12+MONTH(B297)-MONTH(Config!$C$7))/3)+1)))</f>
        <v/>
      </c>
      <c r="J297" s="76">
        <f>IF(E297="","",IFERROR(INDEX(Config!$C$11:$C$22,MATCH(E297,Config!$B$11:$B$22,0)),"No"))</f>
        <v/>
      </c>
      <c r="K297" s="77">
        <f>IF(B297="","",DATE(YEAR(B297),MONTH(B297),1))</f>
        <v/>
      </c>
    </row>
    <row r="298">
      <c r="B298" s="78" t="n"/>
      <c r="C298" s="79" t="n"/>
      <c r="D298" s="79" t="n"/>
      <c r="E298" s="79" t="n"/>
      <c r="F298" s="80" t="n"/>
      <c r="G298" s="76">
        <f>IF(D298="","",IFERROR(INDEX(Presupuesto!$C$9:$C$33,MATCH(D298,Presupuesto!$B$9:$B$33,0)),""))</f>
        <v/>
      </c>
      <c r="H298" s="76">
        <f>IF(B298="","",CHOOSE(MONTH(B298),"Ene","Feb","Mar","Abr","May","Jun","Jul","Ago","Sep","Oct","Nov","Dic")&amp;" "&amp;YEAR(B298))</f>
        <v/>
      </c>
      <c r="I298" s="76">
        <f>IF(B298="","",IF((YEAR(B298)-YEAR(Config!$C$7))*12+MONTH(B298)-MONTH(Config!$C$7)&lt;0,"Antes","T"&amp;(INT(((YEAR(B298)-YEAR(Config!$C$7))*12+MONTH(B298)-MONTH(Config!$C$7))/3)+1)))</f>
        <v/>
      </c>
      <c r="J298" s="76">
        <f>IF(E298="","",IFERROR(INDEX(Config!$C$11:$C$22,MATCH(E298,Config!$B$11:$B$22,0)),"No"))</f>
        <v/>
      </c>
      <c r="K298" s="77">
        <f>IF(B298="","",DATE(YEAR(B298),MONTH(B298),1))</f>
        <v/>
      </c>
    </row>
    <row r="299">
      <c r="B299" s="78" t="n"/>
      <c r="C299" s="79" t="n"/>
      <c r="D299" s="79" t="n"/>
      <c r="E299" s="79" t="n"/>
      <c r="F299" s="80" t="n"/>
      <c r="G299" s="76">
        <f>IF(D299="","",IFERROR(INDEX(Presupuesto!$C$9:$C$33,MATCH(D299,Presupuesto!$B$9:$B$33,0)),""))</f>
        <v/>
      </c>
      <c r="H299" s="76">
        <f>IF(B299="","",CHOOSE(MONTH(B299),"Ene","Feb","Mar","Abr","May","Jun","Jul","Ago","Sep","Oct","Nov","Dic")&amp;" "&amp;YEAR(B299))</f>
        <v/>
      </c>
      <c r="I299" s="76">
        <f>IF(B299="","",IF((YEAR(B299)-YEAR(Config!$C$7))*12+MONTH(B299)-MONTH(Config!$C$7)&lt;0,"Antes","T"&amp;(INT(((YEAR(B299)-YEAR(Config!$C$7))*12+MONTH(B299)-MONTH(Config!$C$7))/3)+1)))</f>
        <v/>
      </c>
      <c r="J299" s="76">
        <f>IF(E299="","",IFERROR(INDEX(Config!$C$11:$C$22,MATCH(E299,Config!$B$11:$B$22,0)),"No"))</f>
        <v/>
      </c>
      <c r="K299" s="77">
        <f>IF(B299="","",DATE(YEAR(B299),MONTH(B299),1))</f>
        <v/>
      </c>
    </row>
    <row r="300">
      <c r="B300" s="78" t="n"/>
      <c r="C300" s="79" t="n"/>
      <c r="D300" s="79" t="n"/>
      <c r="E300" s="79" t="n"/>
      <c r="F300" s="80" t="n"/>
      <c r="G300" s="76">
        <f>IF(D300="","",IFERROR(INDEX(Presupuesto!$C$9:$C$33,MATCH(D300,Presupuesto!$B$9:$B$33,0)),""))</f>
        <v/>
      </c>
      <c r="H300" s="76">
        <f>IF(B300="","",CHOOSE(MONTH(B300),"Ene","Feb","Mar","Abr","May","Jun","Jul","Ago","Sep","Oct","Nov","Dic")&amp;" "&amp;YEAR(B300))</f>
        <v/>
      </c>
      <c r="I300" s="76">
        <f>IF(B300="","",IF((YEAR(B300)-YEAR(Config!$C$7))*12+MONTH(B300)-MONTH(Config!$C$7)&lt;0,"Antes","T"&amp;(INT(((YEAR(B300)-YEAR(Config!$C$7))*12+MONTH(B300)-MONTH(Config!$C$7))/3)+1)))</f>
        <v/>
      </c>
      <c r="J300" s="76">
        <f>IF(E300="","",IFERROR(INDEX(Config!$C$11:$C$22,MATCH(E300,Config!$B$11:$B$22,0)),"No"))</f>
        <v/>
      </c>
      <c r="K300" s="77">
        <f>IF(B300="","",DATE(YEAR(B300),MONTH(B300),1))</f>
        <v/>
      </c>
    </row>
    <row r="301">
      <c r="B301" s="78" t="n"/>
      <c r="C301" s="79" t="n"/>
      <c r="D301" s="79" t="n"/>
      <c r="E301" s="79" t="n"/>
      <c r="F301" s="80" t="n"/>
      <c r="G301" s="76">
        <f>IF(D301="","",IFERROR(INDEX(Presupuesto!$C$9:$C$33,MATCH(D301,Presupuesto!$B$9:$B$33,0)),""))</f>
        <v/>
      </c>
      <c r="H301" s="76">
        <f>IF(B301="","",CHOOSE(MONTH(B301),"Ene","Feb","Mar","Abr","May","Jun","Jul","Ago","Sep","Oct","Nov","Dic")&amp;" "&amp;YEAR(B301))</f>
        <v/>
      </c>
      <c r="I301" s="76">
        <f>IF(B301="","",IF((YEAR(B301)-YEAR(Config!$C$7))*12+MONTH(B301)-MONTH(Config!$C$7)&lt;0,"Antes","T"&amp;(INT(((YEAR(B301)-YEAR(Config!$C$7))*12+MONTH(B301)-MONTH(Config!$C$7))/3)+1)))</f>
        <v/>
      </c>
      <c r="J301" s="76">
        <f>IF(E301="","",IFERROR(INDEX(Config!$C$11:$C$22,MATCH(E301,Config!$B$11:$B$22,0)),"No"))</f>
        <v/>
      </c>
      <c r="K301" s="77">
        <f>IF(B301="","",DATE(YEAR(B301),MONTH(B301),1))</f>
        <v/>
      </c>
    </row>
    <row r="302">
      <c r="B302" s="78" t="n"/>
      <c r="C302" s="79" t="n"/>
      <c r="D302" s="79" t="n"/>
      <c r="E302" s="79" t="n"/>
      <c r="F302" s="80" t="n"/>
      <c r="G302" s="76">
        <f>IF(D302="","",IFERROR(INDEX(Presupuesto!$C$9:$C$33,MATCH(D302,Presupuesto!$B$9:$B$33,0)),""))</f>
        <v/>
      </c>
      <c r="H302" s="76">
        <f>IF(B302="","",CHOOSE(MONTH(B302),"Ene","Feb","Mar","Abr","May","Jun","Jul","Ago","Sep","Oct","Nov","Dic")&amp;" "&amp;YEAR(B302))</f>
        <v/>
      </c>
      <c r="I302" s="76">
        <f>IF(B302="","",IF((YEAR(B302)-YEAR(Config!$C$7))*12+MONTH(B302)-MONTH(Config!$C$7)&lt;0,"Antes","T"&amp;(INT(((YEAR(B302)-YEAR(Config!$C$7))*12+MONTH(B302)-MONTH(Config!$C$7))/3)+1)))</f>
        <v/>
      </c>
      <c r="J302" s="76">
        <f>IF(E302="","",IFERROR(INDEX(Config!$C$11:$C$22,MATCH(E302,Config!$B$11:$B$22,0)),"No"))</f>
        <v/>
      </c>
      <c r="K302" s="77">
        <f>IF(B302="","",DATE(YEAR(B302),MONTH(B302),1))</f>
        <v/>
      </c>
    </row>
    <row r="303">
      <c r="B303" s="78" t="n"/>
      <c r="C303" s="79" t="n"/>
      <c r="D303" s="79" t="n"/>
      <c r="E303" s="79" t="n"/>
      <c r="F303" s="80" t="n"/>
      <c r="G303" s="76">
        <f>IF(D303="","",IFERROR(INDEX(Presupuesto!$C$9:$C$33,MATCH(D303,Presupuesto!$B$9:$B$33,0)),""))</f>
        <v/>
      </c>
      <c r="H303" s="76">
        <f>IF(B303="","",CHOOSE(MONTH(B303),"Ene","Feb","Mar","Abr","May","Jun","Jul","Ago","Sep","Oct","Nov","Dic")&amp;" "&amp;YEAR(B303))</f>
        <v/>
      </c>
      <c r="I303" s="76">
        <f>IF(B303="","",IF((YEAR(B303)-YEAR(Config!$C$7))*12+MONTH(B303)-MONTH(Config!$C$7)&lt;0,"Antes","T"&amp;(INT(((YEAR(B303)-YEAR(Config!$C$7))*12+MONTH(B303)-MONTH(Config!$C$7))/3)+1)))</f>
        <v/>
      </c>
      <c r="J303" s="76">
        <f>IF(E303="","",IFERROR(INDEX(Config!$C$11:$C$22,MATCH(E303,Config!$B$11:$B$22,0)),"No"))</f>
        <v/>
      </c>
      <c r="K303" s="77">
        <f>IF(B303="","",DATE(YEAR(B303),MONTH(B303),1))</f>
        <v/>
      </c>
    </row>
    <row r="304">
      <c r="B304" s="78" t="n"/>
      <c r="C304" s="79" t="n"/>
      <c r="D304" s="79" t="n"/>
      <c r="E304" s="79" t="n"/>
      <c r="F304" s="80" t="n"/>
      <c r="G304" s="76">
        <f>IF(D304="","",IFERROR(INDEX(Presupuesto!$C$9:$C$33,MATCH(D304,Presupuesto!$B$9:$B$33,0)),""))</f>
        <v/>
      </c>
      <c r="H304" s="76">
        <f>IF(B304="","",CHOOSE(MONTH(B304),"Ene","Feb","Mar","Abr","May","Jun","Jul","Ago","Sep","Oct","Nov","Dic")&amp;" "&amp;YEAR(B304))</f>
        <v/>
      </c>
      <c r="I304" s="76">
        <f>IF(B304="","",IF((YEAR(B304)-YEAR(Config!$C$7))*12+MONTH(B304)-MONTH(Config!$C$7)&lt;0,"Antes","T"&amp;(INT(((YEAR(B304)-YEAR(Config!$C$7))*12+MONTH(B304)-MONTH(Config!$C$7))/3)+1)))</f>
        <v/>
      </c>
      <c r="J304" s="76">
        <f>IF(E304="","",IFERROR(INDEX(Config!$C$11:$C$22,MATCH(E304,Config!$B$11:$B$22,0)),"No"))</f>
        <v/>
      </c>
      <c r="K304" s="77">
        <f>IF(B304="","",DATE(YEAR(B304),MONTH(B304),1))</f>
        <v/>
      </c>
    </row>
    <row r="305">
      <c r="B305" s="78" t="n"/>
      <c r="C305" s="79" t="n"/>
      <c r="D305" s="79" t="n"/>
      <c r="E305" s="79" t="n"/>
      <c r="F305" s="80" t="n"/>
      <c r="G305" s="76">
        <f>IF(D305="","",IFERROR(INDEX(Presupuesto!$C$9:$C$33,MATCH(D305,Presupuesto!$B$9:$B$33,0)),""))</f>
        <v/>
      </c>
      <c r="H305" s="76">
        <f>IF(B305="","",CHOOSE(MONTH(B305),"Ene","Feb","Mar","Abr","May","Jun","Jul","Ago","Sep","Oct","Nov","Dic")&amp;" "&amp;YEAR(B305))</f>
        <v/>
      </c>
      <c r="I305" s="76">
        <f>IF(B305="","",IF((YEAR(B305)-YEAR(Config!$C$7))*12+MONTH(B305)-MONTH(Config!$C$7)&lt;0,"Antes","T"&amp;(INT(((YEAR(B305)-YEAR(Config!$C$7))*12+MONTH(B305)-MONTH(Config!$C$7))/3)+1)))</f>
        <v/>
      </c>
      <c r="J305" s="76">
        <f>IF(E305="","",IFERROR(INDEX(Config!$C$11:$C$22,MATCH(E305,Config!$B$11:$B$22,0)),"No"))</f>
        <v/>
      </c>
      <c r="K305" s="77">
        <f>IF(B305="","",DATE(YEAR(B305),MONTH(B305),1))</f>
        <v/>
      </c>
    </row>
    <row r="306">
      <c r="B306" s="78" t="n"/>
      <c r="C306" s="79" t="n"/>
      <c r="D306" s="79" t="n"/>
      <c r="E306" s="79" t="n"/>
      <c r="F306" s="80" t="n"/>
      <c r="G306" s="76">
        <f>IF(D306="","",IFERROR(INDEX(Presupuesto!$C$9:$C$33,MATCH(D306,Presupuesto!$B$9:$B$33,0)),""))</f>
        <v/>
      </c>
      <c r="H306" s="76">
        <f>IF(B306="","",CHOOSE(MONTH(B306),"Ene","Feb","Mar","Abr","May","Jun","Jul","Ago","Sep","Oct","Nov","Dic")&amp;" "&amp;YEAR(B306))</f>
        <v/>
      </c>
      <c r="I306" s="76">
        <f>IF(B306="","",IF((YEAR(B306)-YEAR(Config!$C$7))*12+MONTH(B306)-MONTH(Config!$C$7)&lt;0,"Antes","T"&amp;(INT(((YEAR(B306)-YEAR(Config!$C$7))*12+MONTH(B306)-MONTH(Config!$C$7))/3)+1)))</f>
        <v/>
      </c>
      <c r="J306" s="76">
        <f>IF(E306="","",IFERROR(INDEX(Config!$C$11:$C$22,MATCH(E306,Config!$B$11:$B$22,0)),"No"))</f>
        <v/>
      </c>
      <c r="K306" s="77">
        <f>IF(B306="","",DATE(YEAR(B306),MONTH(B306),1))</f>
        <v/>
      </c>
    </row>
    <row r="307">
      <c r="B307" s="78" t="n"/>
      <c r="C307" s="79" t="n"/>
      <c r="D307" s="79" t="n"/>
      <c r="E307" s="79" t="n"/>
      <c r="F307" s="80" t="n"/>
      <c r="G307" s="76">
        <f>IF(D307="","",IFERROR(INDEX(Presupuesto!$C$9:$C$33,MATCH(D307,Presupuesto!$B$9:$B$33,0)),""))</f>
        <v/>
      </c>
      <c r="H307" s="76">
        <f>IF(B307="","",CHOOSE(MONTH(B307),"Ene","Feb","Mar","Abr","May","Jun","Jul","Ago","Sep","Oct","Nov","Dic")&amp;" "&amp;YEAR(B307))</f>
        <v/>
      </c>
      <c r="I307" s="76">
        <f>IF(B307="","",IF((YEAR(B307)-YEAR(Config!$C$7))*12+MONTH(B307)-MONTH(Config!$C$7)&lt;0,"Antes","T"&amp;(INT(((YEAR(B307)-YEAR(Config!$C$7))*12+MONTH(B307)-MONTH(Config!$C$7))/3)+1)))</f>
        <v/>
      </c>
      <c r="J307" s="76">
        <f>IF(E307="","",IFERROR(INDEX(Config!$C$11:$C$22,MATCH(E307,Config!$B$11:$B$22,0)),"No"))</f>
        <v/>
      </c>
      <c r="K307" s="77">
        <f>IF(B307="","",DATE(YEAR(B307),MONTH(B307),1))</f>
        <v/>
      </c>
    </row>
    <row r="308">
      <c r="B308" s="78" t="n"/>
      <c r="C308" s="79" t="n"/>
      <c r="D308" s="79" t="n"/>
      <c r="E308" s="79" t="n"/>
      <c r="F308" s="80" t="n"/>
      <c r="G308" s="76">
        <f>IF(D308="","",IFERROR(INDEX(Presupuesto!$C$9:$C$33,MATCH(D308,Presupuesto!$B$9:$B$33,0)),""))</f>
        <v/>
      </c>
      <c r="H308" s="76">
        <f>IF(B308="","",CHOOSE(MONTH(B308),"Ene","Feb","Mar","Abr","May","Jun","Jul","Ago","Sep","Oct","Nov","Dic")&amp;" "&amp;YEAR(B308))</f>
        <v/>
      </c>
      <c r="I308" s="76">
        <f>IF(B308="","",IF((YEAR(B308)-YEAR(Config!$C$7))*12+MONTH(B308)-MONTH(Config!$C$7)&lt;0,"Antes","T"&amp;(INT(((YEAR(B308)-YEAR(Config!$C$7))*12+MONTH(B308)-MONTH(Config!$C$7))/3)+1)))</f>
        <v/>
      </c>
      <c r="J308" s="76">
        <f>IF(E308="","",IFERROR(INDEX(Config!$C$11:$C$22,MATCH(E308,Config!$B$11:$B$22,0)),"No"))</f>
        <v/>
      </c>
      <c r="K308" s="77">
        <f>IF(B308="","",DATE(YEAR(B308),MONTH(B308),1))</f>
        <v/>
      </c>
    </row>
    <row r="309">
      <c r="B309" s="78" t="n"/>
      <c r="C309" s="79" t="n"/>
      <c r="D309" s="79" t="n"/>
      <c r="E309" s="79" t="n"/>
      <c r="F309" s="80" t="n"/>
      <c r="G309" s="76">
        <f>IF(D309="","",IFERROR(INDEX(Presupuesto!$C$9:$C$33,MATCH(D309,Presupuesto!$B$9:$B$33,0)),""))</f>
        <v/>
      </c>
      <c r="H309" s="76">
        <f>IF(B309="","",CHOOSE(MONTH(B309),"Ene","Feb","Mar","Abr","May","Jun","Jul","Ago","Sep","Oct","Nov","Dic")&amp;" "&amp;YEAR(B309))</f>
        <v/>
      </c>
      <c r="I309" s="76">
        <f>IF(B309="","",IF((YEAR(B309)-YEAR(Config!$C$7))*12+MONTH(B309)-MONTH(Config!$C$7)&lt;0,"Antes","T"&amp;(INT(((YEAR(B309)-YEAR(Config!$C$7))*12+MONTH(B309)-MONTH(Config!$C$7))/3)+1)))</f>
        <v/>
      </c>
      <c r="J309" s="76">
        <f>IF(E309="","",IFERROR(INDEX(Config!$C$11:$C$22,MATCH(E309,Config!$B$11:$B$22,0)),"No"))</f>
        <v/>
      </c>
      <c r="K309" s="77">
        <f>IF(B309="","",DATE(YEAR(B309),MONTH(B309),1))</f>
        <v/>
      </c>
    </row>
    <row r="310">
      <c r="B310" s="78" t="n"/>
      <c r="C310" s="79" t="n"/>
      <c r="D310" s="79" t="n"/>
      <c r="E310" s="79" t="n"/>
      <c r="F310" s="80" t="n"/>
      <c r="G310" s="76">
        <f>IF(D310="","",IFERROR(INDEX(Presupuesto!$C$9:$C$33,MATCH(D310,Presupuesto!$B$9:$B$33,0)),""))</f>
        <v/>
      </c>
      <c r="H310" s="76">
        <f>IF(B310="","",CHOOSE(MONTH(B310),"Ene","Feb","Mar","Abr","May","Jun","Jul","Ago","Sep","Oct","Nov","Dic")&amp;" "&amp;YEAR(B310))</f>
        <v/>
      </c>
      <c r="I310" s="76">
        <f>IF(B310="","",IF((YEAR(B310)-YEAR(Config!$C$7))*12+MONTH(B310)-MONTH(Config!$C$7)&lt;0,"Antes","T"&amp;(INT(((YEAR(B310)-YEAR(Config!$C$7))*12+MONTH(B310)-MONTH(Config!$C$7))/3)+1)))</f>
        <v/>
      </c>
      <c r="J310" s="76">
        <f>IF(E310="","",IFERROR(INDEX(Config!$C$11:$C$22,MATCH(E310,Config!$B$11:$B$22,0)),"No"))</f>
        <v/>
      </c>
      <c r="K310" s="77">
        <f>IF(B310="","",DATE(YEAR(B310),MONTH(B310),1))</f>
        <v/>
      </c>
    </row>
    <row r="311">
      <c r="B311" s="78" t="n"/>
      <c r="C311" s="79" t="n"/>
      <c r="D311" s="79" t="n"/>
      <c r="E311" s="79" t="n"/>
      <c r="F311" s="80" t="n"/>
      <c r="G311" s="76">
        <f>IF(D311="","",IFERROR(INDEX(Presupuesto!$C$9:$C$33,MATCH(D311,Presupuesto!$B$9:$B$33,0)),""))</f>
        <v/>
      </c>
      <c r="H311" s="76">
        <f>IF(B311="","",CHOOSE(MONTH(B311),"Ene","Feb","Mar","Abr","May","Jun","Jul","Ago","Sep","Oct","Nov","Dic")&amp;" "&amp;YEAR(B311))</f>
        <v/>
      </c>
      <c r="I311" s="76">
        <f>IF(B311="","",IF((YEAR(B311)-YEAR(Config!$C$7))*12+MONTH(B311)-MONTH(Config!$C$7)&lt;0,"Antes","T"&amp;(INT(((YEAR(B311)-YEAR(Config!$C$7))*12+MONTH(B311)-MONTH(Config!$C$7))/3)+1)))</f>
        <v/>
      </c>
      <c r="J311" s="76">
        <f>IF(E311="","",IFERROR(INDEX(Config!$C$11:$C$22,MATCH(E311,Config!$B$11:$B$22,0)),"No"))</f>
        <v/>
      </c>
      <c r="K311" s="77">
        <f>IF(B311="","",DATE(YEAR(B311),MONTH(B311),1))</f>
        <v/>
      </c>
    </row>
    <row r="312">
      <c r="B312" s="78" t="n"/>
      <c r="C312" s="79" t="n"/>
      <c r="D312" s="79" t="n"/>
      <c r="E312" s="79" t="n"/>
      <c r="F312" s="80" t="n"/>
      <c r="G312" s="76">
        <f>IF(D312="","",IFERROR(INDEX(Presupuesto!$C$9:$C$33,MATCH(D312,Presupuesto!$B$9:$B$33,0)),""))</f>
        <v/>
      </c>
      <c r="H312" s="76">
        <f>IF(B312="","",CHOOSE(MONTH(B312),"Ene","Feb","Mar","Abr","May","Jun","Jul","Ago","Sep","Oct","Nov","Dic")&amp;" "&amp;YEAR(B312))</f>
        <v/>
      </c>
      <c r="I312" s="76">
        <f>IF(B312="","",IF((YEAR(B312)-YEAR(Config!$C$7))*12+MONTH(B312)-MONTH(Config!$C$7)&lt;0,"Antes","T"&amp;(INT(((YEAR(B312)-YEAR(Config!$C$7))*12+MONTH(B312)-MONTH(Config!$C$7))/3)+1)))</f>
        <v/>
      </c>
      <c r="J312" s="76">
        <f>IF(E312="","",IFERROR(INDEX(Config!$C$11:$C$22,MATCH(E312,Config!$B$11:$B$22,0)),"No"))</f>
        <v/>
      </c>
      <c r="K312" s="77">
        <f>IF(B312="","",DATE(YEAR(B312),MONTH(B312),1))</f>
        <v/>
      </c>
    </row>
    <row r="313">
      <c r="B313" s="78" t="n"/>
      <c r="C313" s="79" t="n"/>
      <c r="D313" s="79" t="n"/>
      <c r="E313" s="79" t="n"/>
      <c r="F313" s="80" t="n"/>
      <c r="G313" s="76">
        <f>IF(D313="","",IFERROR(INDEX(Presupuesto!$C$9:$C$33,MATCH(D313,Presupuesto!$B$9:$B$33,0)),""))</f>
        <v/>
      </c>
      <c r="H313" s="76">
        <f>IF(B313="","",CHOOSE(MONTH(B313),"Ene","Feb","Mar","Abr","May","Jun","Jul","Ago","Sep","Oct","Nov","Dic")&amp;" "&amp;YEAR(B313))</f>
        <v/>
      </c>
      <c r="I313" s="76">
        <f>IF(B313="","",IF((YEAR(B313)-YEAR(Config!$C$7))*12+MONTH(B313)-MONTH(Config!$C$7)&lt;0,"Antes","T"&amp;(INT(((YEAR(B313)-YEAR(Config!$C$7))*12+MONTH(B313)-MONTH(Config!$C$7))/3)+1)))</f>
        <v/>
      </c>
      <c r="J313" s="76">
        <f>IF(E313="","",IFERROR(INDEX(Config!$C$11:$C$22,MATCH(E313,Config!$B$11:$B$22,0)),"No"))</f>
        <v/>
      </c>
      <c r="K313" s="77">
        <f>IF(B313="","",DATE(YEAR(B313),MONTH(B313),1))</f>
        <v/>
      </c>
    </row>
    <row r="314">
      <c r="B314" s="78" t="n"/>
      <c r="C314" s="79" t="n"/>
      <c r="D314" s="79" t="n"/>
      <c r="E314" s="79" t="n"/>
      <c r="F314" s="80" t="n"/>
      <c r="G314" s="76">
        <f>IF(D314="","",IFERROR(INDEX(Presupuesto!$C$9:$C$33,MATCH(D314,Presupuesto!$B$9:$B$33,0)),""))</f>
        <v/>
      </c>
      <c r="H314" s="76">
        <f>IF(B314="","",CHOOSE(MONTH(B314),"Ene","Feb","Mar","Abr","May","Jun","Jul","Ago","Sep","Oct","Nov","Dic")&amp;" "&amp;YEAR(B314))</f>
        <v/>
      </c>
      <c r="I314" s="76">
        <f>IF(B314="","",IF((YEAR(B314)-YEAR(Config!$C$7))*12+MONTH(B314)-MONTH(Config!$C$7)&lt;0,"Antes","T"&amp;(INT(((YEAR(B314)-YEAR(Config!$C$7))*12+MONTH(B314)-MONTH(Config!$C$7))/3)+1)))</f>
        <v/>
      </c>
      <c r="J314" s="76">
        <f>IF(E314="","",IFERROR(INDEX(Config!$C$11:$C$22,MATCH(E314,Config!$B$11:$B$22,0)),"No"))</f>
        <v/>
      </c>
      <c r="K314" s="77">
        <f>IF(B314="","",DATE(YEAR(B314),MONTH(B314),1))</f>
        <v/>
      </c>
    </row>
    <row r="315">
      <c r="B315" s="78" t="n"/>
      <c r="C315" s="79" t="n"/>
      <c r="D315" s="79" t="n"/>
      <c r="E315" s="79" t="n"/>
      <c r="F315" s="80" t="n"/>
      <c r="G315" s="76">
        <f>IF(D315="","",IFERROR(INDEX(Presupuesto!$C$9:$C$33,MATCH(D315,Presupuesto!$B$9:$B$33,0)),""))</f>
        <v/>
      </c>
      <c r="H315" s="76">
        <f>IF(B315="","",CHOOSE(MONTH(B315),"Ene","Feb","Mar","Abr","May","Jun","Jul","Ago","Sep","Oct","Nov","Dic")&amp;" "&amp;YEAR(B315))</f>
        <v/>
      </c>
      <c r="I315" s="76">
        <f>IF(B315="","",IF((YEAR(B315)-YEAR(Config!$C$7))*12+MONTH(B315)-MONTH(Config!$C$7)&lt;0,"Antes","T"&amp;(INT(((YEAR(B315)-YEAR(Config!$C$7))*12+MONTH(B315)-MONTH(Config!$C$7))/3)+1)))</f>
        <v/>
      </c>
      <c r="J315" s="76">
        <f>IF(E315="","",IFERROR(INDEX(Config!$C$11:$C$22,MATCH(E315,Config!$B$11:$B$22,0)),"No"))</f>
        <v/>
      </c>
      <c r="K315" s="77">
        <f>IF(B315="","",DATE(YEAR(B315),MONTH(B315),1))</f>
        <v/>
      </c>
    </row>
    <row r="316">
      <c r="B316" s="78" t="n"/>
      <c r="C316" s="79" t="n"/>
      <c r="D316" s="79" t="n"/>
      <c r="E316" s="79" t="n"/>
      <c r="F316" s="80" t="n"/>
      <c r="G316" s="76">
        <f>IF(D316="","",IFERROR(INDEX(Presupuesto!$C$9:$C$33,MATCH(D316,Presupuesto!$B$9:$B$33,0)),""))</f>
        <v/>
      </c>
      <c r="H316" s="76">
        <f>IF(B316="","",CHOOSE(MONTH(B316),"Ene","Feb","Mar","Abr","May","Jun","Jul","Ago","Sep","Oct","Nov","Dic")&amp;" "&amp;YEAR(B316))</f>
        <v/>
      </c>
      <c r="I316" s="76">
        <f>IF(B316="","",IF((YEAR(B316)-YEAR(Config!$C$7))*12+MONTH(B316)-MONTH(Config!$C$7)&lt;0,"Antes","T"&amp;(INT(((YEAR(B316)-YEAR(Config!$C$7))*12+MONTH(B316)-MONTH(Config!$C$7))/3)+1)))</f>
        <v/>
      </c>
      <c r="J316" s="76">
        <f>IF(E316="","",IFERROR(INDEX(Config!$C$11:$C$22,MATCH(E316,Config!$B$11:$B$22,0)),"No"))</f>
        <v/>
      </c>
      <c r="K316" s="77">
        <f>IF(B316="","",DATE(YEAR(B316),MONTH(B316),1))</f>
        <v/>
      </c>
    </row>
    <row r="317">
      <c r="B317" s="78" t="n"/>
      <c r="C317" s="79" t="n"/>
      <c r="D317" s="79" t="n"/>
      <c r="E317" s="79" t="n"/>
      <c r="F317" s="80" t="n"/>
      <c r="G317" s="76">
        <f>IF(D317="","",IFERROR(INDEX(Presupuesto!$C$9:$C$33,MATCH(D317,Presupuesto!$B$9:$B$33,0)),""))</f>
        <v/>
      </c>
      <c r="H317" s="76">
        <f>IF(B317="","",CHOOSE(MONTH(B317),"Ene","Feb","Mar","Abr","May","Jun","Jul","Ago","Sep","Oct","Nov","Dic")&amp;" "&amp;YEAR(B317))</f>
        <v/>
      </c>
      <c r="I317" s="76">
        <f>IF(B317="","",IF((YEAR(B317)-YEAR(Config!$C$7))*12+MONTH(B317)-MONTH(Config!$C$7)&lt;0,"Antes","T"&amp;(INT(((YEAR(B317)-YEAR(Config!$C$7))*12+MONTH(B317)-MONTH(Config!$C$7))/3)+1)))</f>
        <v/>
      </c>
      <c r="J317" s="76">
        <f>IF(E317="","",IFERROR(INDEX(Config!$C$11:$C$22,MATCH(E317,Config!$B$11:$B$22,0)),"No"))</f>
        <v/>
      </c>
      <c r="K317" s="77">
        <f>IF(B317="","",DATE(YEAR(B317),MONTH(B317),1))</f>
        <v/>
      </c>
    </row>
    <row r="318">
      <c r="B318" s="78" t="n"/>
      <c r="C318" s="79" t="n"/>
      <c r="D318" s="79" t="n"/>
      <c r="E318" s="79" t="n"/>
      <c r="F318" s="80" t="n"/>
      <c r="G318" s="76">
        <f>IF(D318="","",IFERROR(INDEX(Presupuesto!$C$9:$C$33,MATCH(D318,Presupuesto!$B$9:$B$33,0)),""))</f>
        <v/>
      </c>
      <c r="H318" s="76">
        <f>IF(B318="","",CHOOSE(MONTH(B318),"Ene","Feb","Mar","Abr","May","Jun","Jul","Ago","Sep","Oct","Nov","Dic")&amp;" "&amp;YEAR(B318))</f>
        <v/>
      </c>
      <c r="I318" s="76">
        <f>IF(B318="","",IF((YEAR(B318)-YEAR(Config!$C$7))*12+MONTH(B318)-MONTH(Config!$C$7)&lt;0,"Antes","T"&amp;(INT(((YEAR(B318)-YEAR(Config!$C$7))*12+MONTH(B318)-MONTH(Config!$C$7))/3)+1)))</f>
        <v/>
      </c>
      <c r="J318" s="76">
        <f>IF(E318="","",IFERROR(INDEX(Config!$C$11:$C$22,MATCH(E318,Config!$B$11:$B$22,0)),"No"))</f>
        <v/>
      </c>
      <c r="K318" s="77">
        <f>IF(B318="","",DATE(YEAR(B318),MONTH(B318),1))</f>
        <v/>
      </c>
    </row>
    <row r="319">
      <c r="B319" s="78" t="n"/>
      <c r="C319" s="79" t="n"/>
      <c r="D319" s="79" t="n"/>
      <c r="E319" s="79" t="n"/>
      <c r="F319" s="80" t="n"/>
      <c r="G319" s="76">
        <f>IF(D319="","",IFERROR(INDEX(Presupuesto!$C$9:$C$33,MATCH(D319,Presupuesto!$B$9:$B$33,0)),""))</f>
        <v/>
      </c>
      <c r="H319" s="76">
        <f>IF(B319="","",CHOOSE(MONTH(B319),"Ene","Feb","Mar","Abr","May","Jun","Jul","Ago","Sep","Oct","Nov","Dic")&amp;" "&amp;YEAR(B319))</f>
        <v/>
      </c>
      <c r="I319" s="76">
        <f>IF(B319="","",IF((YEAR(B319)-YEAR(Config!$C$7))*12+MONTH(B319)-MONTH(Config!$C$7)&lt;0,"Antes","T"&amp;(INT(((YEAR(B319)-YEAR(Config!$C$7))*12+MONTH(B319)-MONTH(Config!$C$7))/3)+1)))</f>
        <v/>
      </c>
      <c r="J319" s="76">
        <f>IF(E319="","",IFERROR(INDEX(Config!$C$11:$C$22,MATCH(E319,Config!$B$11:$B$22,0)),"No"))</f>
        <v/>
      </c>
      <c r="K319" s="77">
        <f>IF(B319="","",DATE(YEAR(B319),MONTH(B319),1))</f>
        <v/>
      </c>
    </row>
    <row r="320">
      <c r="B320" s="78" t="n"/>
      <c r="C320" s="79" t="n"/>
      <c r="D320" s="79" t="n"/>
      <c r="E320" s="79" t="n"/>
      <c r="F320" s="80" t="n"/>
      <c r="G320" s="76">
        <f>IF(D320="","",IFERROR(INDEX(Presupuesto!$C$9:$C$33,MATCH(D320,Presupuesto!$B$9:$B$33,0)),""))</f>
        <v/>
      </c>
      <c r="H320" s="76">
        <f>IF(B320="","",CHOOSE(MONTH(B320),"Ene","Feb","Mar","Abr","May","Jun","Jul","Ago","Sep","Oct","Nov","Dic")&amp;" "&amp;YEAR(B320))</f>
        <v/>
      </c>
      <c r="I320" s="76">
        <f>IF(B320="","",IF((YEAR(B320)-YEAR(Config!$C$7))*12+MONTH(B320)-MONTH(Config!$C$7)&lt;0,"Antes","T"&amp;(INT(((YEAR(B320)-YEAR(Config!$C$7))*12+MONTH(B320)-MONTH(Config!$C$7))/3)+1)))</f>
        <v/>
      </c>
      <c r="J320" s="76">
        <f>IF(E320="","",IFERROR(INDEX(Config!$C$11:$C$22,MATCH(E320,Config!$B$11:$B$22,0)),"No"))</f>
        <v/>
      </c>
      <c r="K320" s="77">
        <f>IF(B320="","",DATE(YEAR(B320),MONTH(B320),1))</f>
        <v/>
      </c>
    </row>
    <row r="321">
      <c r="B321" s="78" t="n"/>
      <c r="C321" s="79" t="n"/>
      <c r="D321" s="79" t="n"/>
      <c r="E321" s="79" t="n"/>
      <c r="F321" s="80" t="n"/>
      <c r="G321" s="76">
        <f>IF(D321="","",IFERROR(INDEX(Presupuesto!$C$9:$C$33,MATCH(D321,Presupuesto!$B$9:$B$33,0)),""))</f>
        <v/>
      </c>
      <c r="H321" s="76">
        <f>IF(B321="","",CHOOSE(MONTH(B321),"Ene","Feb","Mar","Abr","May","Jun","Jul","Ago","Sep","Oct","Nov","Dic")&amp;" "&amp;YEAR(B321))</f>
        <v/>
      </c>
      <c r="I321" s="76">
        <f>IF(B321="","",IF((YEAR(B321)-YEAR(Config!$C$7))*12+MONTH(B321)-MONTH(Config!$C$7)&lt;0,"Antes","T"&amp;(INT(((YEAR(B321)-YEAR(Config!$C$7))*12+MONTH(B321)-MONTH(Config!$C$7))/3)+1)))</f>
        <v/>
      </c>
      <c r="J321" s="76">
        <f>IF(E321="","",IFERROR(INDEX(Config!$C$11:$C$22,MATCH(E321,Config!$B$11:$B$22,0)),"No"))</f>
        <v/>
      </c>
      <c r="K321" s="77">
        <f>IF(B321="","",DATE(YEAR(B321),MONTH(B321),1))</f>
        <v/>
      </c>
    </row>
    <row r="322">
      <c r="B322" s="78" t="n"/>
      <c r="C322" s="79" t="n"/>
      <c r="D322" s="79" t="n"/>
      <c r="E322" s="79" t="n"/>
      <c r="F322" s="80" t="n"/>
      <c r="G322" s="76">
        <f>IF(D322="","",IFERROR(INDEX(Presupuesto!$C$9:$C$33,MATCH(D322,Presupuesto!$B$9:$B$33,0)),""))</f>
        <v/>
      </c>
      <c r="H322" s="76">
        <f>IF(B322="","",CHOOSE(MONTH(B322),"Ene","Feb","Mar","Abr","May","Jun","Jul","Ago","Sep","Oct","Nov","Dic")&amp;" "&amp;YEAR(B322))</f>
        <v/>
      </c>
      <c r="I322" s="76">
        <f>IF(B322="","",IF((YEAR(B322)-YEAR(Config!$C$7))*12+MONTH(B322)-MONTH(Config!$C$7)&lt;0,"Antes","T"&amp;(INT(((YEAR(B322)-YEAR(Config!$C$7))*12+MONTH(B322)-MONTH(Config!$C$7))/3)+1)))</f>
        <v/>
      </c>
      <c r="J322" s="76">
        <f>IF(E322="","",IFERROR(INDEX(Config!$C$11:$C$22,MATCH(E322,Config!$B$11:$B$22,0)),"No"))</f>
        <v/>
      </c>
      <c r="K322" s="77">
        <f>IF(B322="","",DATE(YEAR(B322),MONTH(B322),1))</f>
        <v/>
      </c>
    </row>
    <row r="323">
      <c r="B323" s="78" t="n"/>
      <c r="C323" s="79" t="n"/>
      <c r="D323" s="79" t="n"/>
      <c r="E323" s="79" t="n"/>
      <c r="F323" s="80" t="n"/>
      <c r="G323" s="76">
        <f>IF(D323="","",IFERROR(INDEX(Presupuesto!$C$9:$C$33,MATCH(D323,Presupuesto!$B$9:$B$33,0)),""))</f>
        <v/>
      </c>
      <c r="H323" s="76">
        <f>IF(B323="","",CHOOSE(MONTH(B323),"Ene","Feb","Mar","Abr","May","Jun","Jul","Ago","Sep","Oct","Nov","Dic")&amp;" "&amp;YEAR(B323))</f>
        <v/>
      </c>
      <c r="I323" s="76">
        <f>IF(B323="","",IF((YEAR(B323)-YEAR(Config!$C$7))*12+MONTH(B323)-MONTH(Config!$C$7)&lt;0,"Antes","T"&amp;(INT(((YEAR(B323)-YEAR(Config!$C$7))*12+MONTH(B323)-MONTH(Config!$C$7))/3)+1)))</f>
        <v/>
      </c>
      <c r="J323" s="76">
        <f>IF(E323="","",IFERROR(INDEX(Config!$C$11:$C$22,MATCH(E323,Config!$B$11:$B$22,0)),"No"))</f>
        <v/>
      </c>
      <c r="K323" s="77">
        <f>IF(B323="","",DATE(YEAR(B323),MONTH(B323),1))</f>
        <v/>
      </c>
    </row>
    <row r="324">
      <c r="B324" s="78" t="n"/>
      <c r="C324" s="79" t="n"/>
      <c r="D324" s="79" t="n"/>
      <c r="E324" s="79" t="n"/>
      <c r="F324" s="80" t="n"/>
      <c r="G324" s="76">
        <f>IF(D324="","",IFERROR(INDEX(Presupuesto!$C$9:$C$33,MATCH(D324,Presupuesto!$B$9:$B$33,0)),""))</f>
        <v/>
      </c>
      <c r="H324" s="76">
        <f>IF(B324="","",CHOOSE(MONTH(B324),"Ene","Feb","Mar","Abr","May","Jun","Jul","Ago","Sep","Oct","Nov","Dic")&amp;" "&amp;YEAR(B324))</f>
        <v/>
      </c>
      <c r="I324" s="76">
        <f>IF(B324="","",IF((YEAR(B324)-YEAR(Config!$C$7))*12+MONTH(B324)-MONTH(Config!$C$7)&lt;0,"Antes","T"&amp;(INT(((YEAR(B324)-YEAR(Config!$C$7))*12+MONTH(B324)-MONTH(Config!$C$7))/3)+1)))</f>
        <v/>
      </c>
      <c r="J324" s="76">
        <f>IF(E324="","",IFERROR(INDEX(Config!$C$11:$C$22,MATCH(E324,Config!$B$11:$B$22,0)),"No"))</f>
        <v/>
      </c>
      <c r="K324" s="77">
        <f>IF(B324="","",DATE(YEAR(B324),MONTH(B324),1))</f>
        <v/>
      </c>
    </row>
    <row r="325">
      <c r="B325" s="78" t="n"/>
      <c r="C325" s="79" t="n"/>
      <c r="D325" s="79" t="n"/>
      <c r="E325" s="79" t="n"/>
      <c r="F325" s="80" t="n"/>
      <c r="G325" s="76">
        <f>IF(D325="","",IFERROR(INDEX(Presupuesto!$C$9:$C$33,MATCH(D325,Presupuesto!$B$9:$B$33,0)),""))</f>
        <v/>
      </c>
      <c r="H325" s="76">
        <f>IF(B325="","",CHOOSE(MONTH(B325),"Ene","Feb","Mar","Abr","May","Jun","Jul","Ago","Sep","Oct","Nov","Dic")&amp;" "&amp;YEAR(B325))</f>
        <v/>
      </c>
      <c r="I325" s="76">
        <f>IF(B325="","",IF((YEAR(B325)-YEAR(Config!$C$7))*12+MONTH(B325)-MONTH(Config!$C$7)&lt;0,"Antes","T"&amp;(INT(((YEAR(B325)-YEAR(Config!$C$7))*12+MONTH(B325)-MONTH(Config!$C$7))/3)+1)))</f>
        <v/>
      </c>
      <c r="J325" s="76">
        <f>IF(E325="","",IFERROR(INDEX(Config!$C$11:$C$22,MATCH(E325,Config!$B$11:$B$22,0)),"No"))</f>
        <v/>
      </c>
      <c r="K325" s="77">
        <f>IF(B325="","",DATE(YEAR(B325),MONTH(B325),1))</f>
        <v/>
      </c>
    </row>
    <row r="326">
      <c r="B326" s="78" t="n"/>
      <c r="C326" s="79" t="n"/>
      <c r="D326" s="79" t="n"/>
      <c r="E326" s="79" t="n"/>
      <c r="F326" s="80" t="n"/>
      <c r="G326" s="76">
        <f>IF(D326="","",IFERROR(INDEX(Presupuesto!$C$9:$C$33,MATCH(D326,Presupuesto!$B$9:$B$33,0)),""))</f>
        <v/>
      </c>
      <c r="H326" s="76">
        <f>IF(B326="","",CHOOSE(MONTH(B326),"Ene","Feb","Mar","Abr","May","Jun","Jul","Ago","Sep","Oct","Nov","Dic")&amp;" "&amp;YEAR(B326))</f>
        <v/>
      </c>
      <c r="I326" s="76">
        <f>IF(B326="","",IF((YEAR(B326)-YEAR(Config!$C$7))*12+MONTH(B326)-MONTH(Config!$C$7)&lt;0,"Antes","T"&amp;(INT(((YEAR(B326)-YEAR(Config!$C$7))*12+MONTH(B326)-MONTH(Config!$C$7))/3)+1)))</f>
        <v/>
      </c>
      <c r="J326" s="76">
        <f>IF(E326="","",IFERROR(INDEX(Config!$C$11:$C$22,MATCH(E326,Config!$B$11:$B$22,0)),"No"))</f>
        <v/>
      </c>
      <c r="K326" s="77">
        <f>IF(B326="","",DATE(YEAR(B326),MONTH(B326),1))</f>
        <v/>
      </c>
    </row>
    <row r="327">
      <c r="B327" s="78" t="n"/>
      <c r="C327" s="79" t="n"/>
      <c r="D327" s="79" t="n"/>
      <c r="E327" s="79" t="n"/>
      <c r="F327" s="80" t="n"/>
      <c r="G327" s="76">
        <f>IF(D327="","",IFERROR(INDEX(Presupuesto!$C$9:$C$33,MATCH(D327,Presupuesto!$B$9:$B$33,0)),""))</f>
        <v/>
      </c>
      <c r="H327" s="76">
        <f>IF(B327="","",CHOOSE(MONTH(B327),"Ene","Feb","Mar","Abr","May","Jun","Jul","Ago","Sep","Oct","Nov","Dic")&amp;" "&amp;YEAR(B327))</f>
        <v/>
      </c>
      <c r="I327" s="76">
        <f>IF(B327="","",IF((YEAR(B327)-YEAR(Config!$C$7))*12+MONTH(B327)-MONTH(Config!$C$7)&lt;0,"Antes","T"&amp;(INT(((YEAR(B327)-YEAR(Config!$C$7))*12+MONTH(B327)-MONTH(Config!$C$7))/3)+1)))</f>
        <v/>
      </c>
      <c r="J327" s="76">
        <f>IF(E327="","",IFERROR(INDEX(Config!$C$11:$C$22,MATCH(E327,Config!$B$11:$B$22,0)),"No"))</f>
        <v/>
      </c>
      <c r="K327" s="77">
        <f>IF(B327="","",DATE(YEAR(B327),MONTH(B327),1))</f>
        <v/>
      </c>
    </row>
    <row r="328">
      <c r="B328" s="78" t="n"/>
      <c r="C328" s="79" t="n"/>
      <c r="D328" s="79" t="n"/>
      <c r="E328" s="79" t="n"/>
      <c r="F328" s="80" t="n"/>
      <c r="G328" s="76">
        <f>IF(D328="","",IFERROR(INDEX(Presupuesto!$C$9:$C$33,MATCH(D328,Presupuesto!$B$9:$B$33,0)),""))</f>
        <v/>
      </c>
      <c r="H328" s="76">
        <f>IF(B328="","",CHOOSE(MONTH(B328),"Ene","Feb","Mar","Abr","May","Jun","Jul","Ago","Sep","Oct","Nov","Dic")&amp;" "&amp;YEAR(B328))</f>
        <v/>
      </c>
      <c r="I328" s="76">
        <f>IF(B328="","",IF((YEAR(B328)-YEAR(Config!$C$7))*12+MONTH(B328)-MONTH(Config!$C$7)&lt;0,"Antes","T"&amp;(INT(((YEAR(B328)-YEAR(Config!$C$7))*12+MONTH(B328)-MONTH(Config!$C$7))/3)+1)))</f>
        <v/>
      </c>
      <c r="J328" s="76">
        <f>IF(E328="","",IFERROR(INDEX(Config!$C$11:$C$22,MATCH(E328,Config!$B$11:$B$22,0)),"No"))</f>
        <v/>
      </c>
      <c r="K328" s="77">
        <f>IF(B328="","",DATE(YEAR(B328),MONTH(B328),1))</f>
        <v/>
      </c>
    </row>
    <row r="329">
      <c r="B329" s="78" t="n"/>
      <c r="C329" s="79" t="n"/>
      <c r="D329" s="79" t="n"/>
      <c r="E329" s="79" t="n"/>
      <c r="F329" s="80" t="n"/>
      <c r="G329" s="76">
        <f>IF(D329="","",IFERROR(INDEX(Presupuesto!$C$9:$C$33,MATCH(D329,Presupuesto!$B$9:$B$33,0)),""))</f>
        <v/>
      </c>
      <c r="H329" s="76">
        <f>IF(B329="","",CHOOSE(MONTH(B329),"Ene","Feb","Mar","Abr","May","Jun","Jul","Ago","Sep","Oct","Nov","Dic")&amp;" "&amp;YEAR(B329))</f>
        <v/>
      </c>
      <c r="I329" s="76">
        <f>IF(B329="","",IF((YEAR(B329)-YEAR(Config!$C$7))*12+MONTH(B329)-MONTH(Config!$C$7)&lt;0,"Antes","T"&amp;(INT(((YEAR(B329)-YEAR(Config!$C$7))*12+MONTH(B329)-MONTH(Config!$C$7))/3)+1)))</f>
        <v/>
      </c>
      <c r="J329" s="76">
        <f>IF(E329="","",IFERROR(INDEX(Config!$C$11:$C$22,MATCH(E329,Config!$B$11:$B$22,0)),"No"))</f>
        <v/>
      </c>
      <c r="K329" s="77">
        <f>IF(B329="","",DATE(YEAR(B329),MONTH(B329),1))</f>
        <v/>
      </c>
    </row>
    <row r="330">
      <c r="B330" s="78" t="n"/>
      <c r="C330" s="79" t="n"/>
      <c r="D330" s="79" t="n"/>
      <c r="E330" s="79" t="n"/>
      <c r="F330" s="80" t="n"/>
      <c r="G330" s="76">
        <f>IF(D330="","",IFERROR(INDEX(Presupuesto!$C$9:$C$33,MATCH(D330,Presupuesto!$B$9:$B$33,0)),""))</f>
        <v/>
      </c>
      <c r="H330" s="76">
        <f>IF(B330="","",CHOOSE(MONTH(B330),"Ene","Feb","Mar","Abr","May","Jun","Jul","Ago","Sep","Oct","Nov","Dic")&amp;" "&amp;YEAR(B330))</f>
        <v/>
      </c>
      <c r="I330" s="76">
        <f>IF(B330="","",IF((YEAR(B330)-YEAR(Config!$C$7))*12+MONTH(B330)-MONTH(Config!$C$7)&lt;0,"Antes","T"&amp;(INT(((YEAR(B330)-YEAR(Config!$C$7))*12+MONTH(B330)-MONTH(Config!$C$7))/3)+1)))</f>
        <v/>
      </c>
      <c r="J330" s="76">
        <f>IF(E330="","",IFERROR(INDEX(Config!$C$11:$C$22,MATCH(E330,Config!$B$11:$B$22,0)),"No"))</f>
        <v/>
      </c>
      <c r="K330" s="77">
        <f>IF(B330="","",DATE(YEAR(B330),MONTH(B330),1))</f>
        <v/>
      </c>
    </row>
    <row r="331">
      <c r="B331" s="78" t="n"/>
      <c r="C331" s="79" t="n"/>
      <c r="D331" s="79" t="n"/>
      <c r="E331" s="79" t="n"/>
      <c r="F331" s="80" t="n"/>
      <c r="G331" s="76">
        <f>IF(D331="","",IFERROR(INDEX(Presupuesto!$C$9:$C$33,MATCH(D331,Presupuesto!$B$9:$B$33,0)),""))</f>
        <v/>
      </c>
      <c r="H331" s="76">
        <f>IF(B331="","",CHOOSE(MONTH(B331),"Ene","Feb","Mar","Abr","May","Jun","Jul","Ago","Sep","Oct","Nov","Dic")&amp;" "&amp;YEAR(B331))</f>
        <v/>
      </c>
      <c r="I331" s="76">
        <f>IF(B331="","",IF((YEAR(B331)-YEAR(Config!$C$7))*12+MONTH(B331)-MONTH(Config!$C$7)&lt;0,"Antes","T"&amp;(INT(((YEAR(B331)-YEAR(Config!$C$7))*12+MONTH(B331)-MONTH(Config!$C$7))/3)+1)))</f>
        <v/>
      </c>
      <c r="J331" s="76">
        <f>IF(E331="","",IFERROR(INDEX(Config!$C$11:$C$22,MATCH(E331,Config!$B$11:$B$22,0)),"No"))</f>
        <v/>
      </c>
      <c r="K331" s="77">
        <f>IF(B331="","",DATE(YEAR(B331),MONTH(B331),1))</f>
        <v/>
      </c>
    </row>
    <row r="332">
      <c r="B332" s="78" t="n"/>
      <c r="C332" s="79" t="n"/>
      <c r="D332" s="79" t="n"/>
      <c r="E332" s="79" t="n"/>
      <c r="F332" s="80" t="n"/>
      <c r="G332" s="76">
        <f>IF(D332="","",IFERROR(INDEX(Presupuesto!$C$9:$C$33,MATCH(D332,Presupuesto!$B$9:$B$33,0)),""))</f>
        <v/>
      </c>
      <c r="H332" s="76">
        <f>IF(B332="","",CHOOSE(MONTH(B332),"Ene","Feb","Mar","Abr","May","Jun","Jul","Ago","Sep","Oct","Nov","Dic")&amp;" "&amp;YEAR(B332))</f>
        <v/>
      </c>
      <c r="I332" s="76">
        <f>IF(B332="","",IF((YEAR(B332)-YEAR(Config!$C$7))*12+MONTH(B332)-MONTH(Config!$C$7)&lt;0,"Antes","T"&amp;(INT(((YEAR(B332)-YEAR(Config!$C$7))*12+MONTH(B332)-MONTH(Config!$C$7))/3)+1)))</f>
        <v/>
      </c>
      <c r="J332" s="76">
        <f>IF(E332="","",IFERROR(INDEX(Config!$C$11:$C$22,MATCH(E332,Config!$B$11:$B$22,0)),"No"))</f>
        <v/>
      </c>
      <c r="K332" s="77">
        <f>IF(B332="","",DATE(YEAR(B332),MONTH(B332),1))</f>
        <v/>
      </c>
    </row>
    <row r="333">
      <c r="B333" s="78" t="n"/>
      <c r="C333" s="79" t="n"/>
      <c r="D333" s="79" t="n"/>
      <c r="E333" s="79" t="n"/>
      <c r="F333" s="80" t="n"/>
      <c r="G333" s="76">
        <f>IF(D333="","",IFERROR(INDEX(Presupuesto!$C$9:$C$33,MATCH(D333,Presupuesto!$B$9:$B$33,0)),""))</f>
        <v/>
      </c>
      <c r="H333" s="76">
        <f>IF(B333="","",CHOOSE(MONTH(B333),"Ene","Feb","Mar","Abr","May","Jun","Jul","Ago","Sep","Oct","Nov","Dic")&amp;" "&amp;YEAR(B333))</f>
        <v/>
      </c>
      <c r="I333" s="76">
        <f>IF(B333="","",IF((YEAR(B333)-YEAR(Config!$C$7))*12+MONTH(B333)-MONTH(Config!$C$7)&lt;0,"Antes","T"&amp;(INT(((YEAR(B333)-YEAR(Config!$C$7))*12+MONTH(B333)-MONTH(Config!$C$7))/3)+1)))</f>
        <v/>
      </c>
      <c r="J333" s="76">
        <f>IF(E333="","",IFERROR(INDEX(Config!$C$11:$C$22,MATCH(E333,Config!$B$11:$B$22,0)),"No"))</f>
        <v/>
      </c>
      <c r="K333" s="77">
        <f>IF(B333="","",DATE(YEAR(B333),MONTH(B333),1))</f>
        <v/>
      </c>
    </row>
    <row r="334">
      <c r="B334" s="78" t="n"/>
      <c r="C334" s="79" t="n"/>
      <c r="D334" s="79" t="n"/>
      <c r="E334" s="79" t="n"/>
      <c r="F334" s="80" t="n"/>
      <c r="G334" s="76">
        <f>IF(D334="","",IFERROR(INDEX(Presupuesto!$C$9:$C$33,MATCH(D334,Presupuesto!$B$9:$B$33,0)),""))</f>
        <v/>
      </c>
      <c r="H334" s="76">
        <f>IF(B334="","",CHOOSE(MONTH(B334),"Ene","Feb","Mar","Abr","May","Jun","Jul","Ago","Sep","Oct","Nov","Dic")&amp;" "&amp;YEAR(B334))</f>
        <v/>
      </c>
      <c r="I334" s="76">
        <f>IF(B334="","",IF((YEAR(B334)-YEAR(Config!$C$7))*12+MONTH(B334)-MONTH(Config!$C$7)&lt;0,"Antes","T"&amp;(INT(((YEAR(B334)-YEAR(Config!$C$7))*12+MONTH(B334)-MONTH(Config!$C$7))/3)+1)))</f>
        <v/>
      </c>
      <c r="J334" s="76">
        <f>IF(E334="","",IFERROR(INDEX(Config!$C$11:$C$22,MATCH(E334,Config!$B$11:$B$22,0)),"No"))</f>
        <v/>
      </c>
      <c r="K334" s="77">
        <f>IF(B334="","",DATE(YEAR(B334),MONTH(B334),1))</f>
        <v/>
      </c>
    </row>
    <row r="335">
      <c r="B335" s="78" t="n"/>
      <c r="C335" s="79" t="n"/>
      <c r="D335" s="79" t="n"/>
      <c r="E335" s="79" t="n"/>
      <c r="F335" s="80" t="n"/>
      <c r="G335" s="76">
        <f>IF(D335="","",IFERROR(INDEX(Presupuesto!$C$9:$C$33,MATCH(D335,Presupuesto!$B$9:$B$33,0)),""))</f>
        <v/>
      </c>
      <c r="H335" s="76">
        <f>IF(B335="","",CHOOSE(MONTH(B335),"Ene","Feb","Mar","Abr","May","Jun","Jul","Ago","Sep","Oct","Nov","Dic")&amp;" "&amp;YEAR(B335))</f>
        <v/>
      </c>
      <c r="I335" s="76">
        <f>IF(B335="","",IF((YEAR(B335)-YEAR(Config!$C$7))*12+MONTH(B335)-MONTH(Config!$C$7)&lt;0,"Antes","T"&amp;(INT(((YEAR(B335)-YEAR(Config!$C$7))*12+MONTH(B335)-MONTH(Config!$C$7))/3)+1)))</f>
        <v/>
      </c>
      <c r="J335" s="76">
        <f>IF(E335="","",IFERROR(INDEX(Config!$C$11:$C$22,MATCH(E335,Config!$B$11:$B$22,0)),"No"))</f>
        <v/>
      </c>
      <c r="K335" s="77">
        <f>IF(B335="","",DATE(YEAR(B335),MONTH(B335),1))</f>
        <v/>
      </c>
    </row>
    <row r="336">
      <c r="B336" s="78" t="n"/>
      <c r="C336" s="79" t="n"/>
      <c r="D336" s="79" t="n"/>
      <c r="E336" s="79" t="n"/>
      <c r="F336" s="80" t="n"/>
      <c r="G336" s="76">
        <f>IF(D336="","",IFERROR(INDEX(Presupuesto!$C$9:$C$33,MATCH(D336,Presupuesto!$B$9:$B$33,0)),""))</f>
        <v/>
      </c>
      <c r="H336" s="76">
        <f>IF(B336="","",CHOOSE(MONTH(B336),"Ene","Feb","Mar","Abr","May","Jun","Jul","Ago","Sep","Oct","Nov","Dic")&amp;" "&amp;YEAR(B336))</f>
        <v/>
      </c>
      <c r="I336" s="76">
        <f>IF(B336="","",IF((YEAR(B336)-YEAR(Config!$C$7))*12+MONTH(B336)-MONTH(Config!$C$7)&lt;0,"Antes","T"&amp;(INT(((YEAR(B336)-YEAR(Config!$C$7))*12+MONTH(B336)-MONTH(Config!$C$7))/3)+1)))</f>
        <v/>
      </c>
      <c r="J336" s="76">
        <f>IF(E336="","",IFERROR(INDEX(Config!$C$11:$C$22,MATCH(E336,Config!$B$11:$B$22,0)),"No"))</f>
        <v/>
      </c>
      <c r="K336" s="77">
        <f>IF(B336="","",DATE(YEAR(B336),MONTH(B336),1))</f>
        <v/>
      </c>
    </row>
    <row r="337">
      <c r="B337" s="78" t="n"/>
      <c r="C337" s="79" t="n"/>
      <c r="D337" s="79" t="n"/>
      <c r="E337" s="79" t="n"/>
      <c r="F337" s="80" t="n"/>
      <c r="G337" s="76">
        <f>IF(D337="","",IFERROR(INDEX(Presupuesto!$C$9:$C$33,MATCH(D337,Presupuesto!$B$9:$B$33,0)),""))</f>
        <v/>
      </c>
      <c r="H337" s="76">
        <f>IF(B337="","",CHOOSE(MONTH(B337),"Ene","Feb","Mar","Abr","May","Jun","Jul","Ago","Sep","Oct","Nov","Dic")&amp;" "&amp;YEAR(B337))</f>
        <v/>
      </c>
      <c r="I337" s="76">
        <f>IF(B337="","",IF((YEAR(B337)-YEAR(Config!$C$7))*12+MONTH(B337)-MONTH(Config!$C$7)&lt;0,"Antes","T"&amp;(INT(((YEAR(B337)-YEAR(Config!$C$7))*12+MONTH(B337)-MONTH(Config!$C$7))/3)+1)))</f>
        <v/>
      </c>
      <c r="J337" s="76">
        <f>IF(E337="","",IFERROR(INDEX(Config!$C$11:$C$22,MATCH(E337,Config!$B$11:$B$22,0)),"No"))</f>
        <v/>
      </c>
      <c r="K337" s="77">
        <f>IF(B337="","",DATE(YEAR(B337),MONTH(B337),1))</f>
        <v/>
      </c>
    </row>
    <row r="338">
      <c r="B338" s="78" t="n"/>
      <c r="C338" s="79" t="n"/>
      <c r="D338" s="79" t="n"/>
      <c r="E338" s="79" t="n"/>
      <c r="F338" s="80" t="n"/>
      <c r="G338" s="76">
        <f>IF(D338="","",IFERROR(INDEX(Presupuesto!$C$9:$C$33,MATCH(D338,Presupuesto!$B$9:$B$33,0)),""))</f>
        <v/>
      </c>
      <c r="H338" s="76">
        <f>IF(B338="","",CHOOSE(MONTH(B338),"Ene","Feb","Mar","Abr","May","Jun","Jul","Ago","Sep","Oct","Nov","Dic")&amp;" "&amp;YEAR(B338))</f>
        <v/>
      </c>
      <c r="I338" s="76">
        <f>IF(B338="","",IF((YEAR(B338)-YEAR(Config!$C$7))*12+MONTH(B338)-MONTH(Config!$C$7)&lt;0,"Antes","T"&amp;(INT(((YEAR(B338)-YEAR(Config!$C$7))*12+MONTH(B338)-MONTH(Config!$C$7))/3)+1)))</f>
        <v/>
      </c>
      <c r="J338" s="76">
        <f>IF(E338="","",IFERROR(INDEX(Config!$C$11:$C$22,MATCH(E338,Config!$B$11:$B$22,0)),"No"))</f>
        <v/>
      </c>
      <c r="K338" s="77">
        <f>IF(B338="","",DATE(YEAR(B338),MONTH(B338),1))</f>
        <v/>
      </c>
    </row>
    <row r="339">
      <c r="B339" s="78" t="n"/>
      <c r="C339" s="79" t="n"/>
      <c r="D339" s="79" t="n"/>
      <c r="E339" s="79" t="n"/>
      <c r="F339" s="80" t="n"/>
      <c r="G339" s="76">
        <f>IF(D339="","",IFERROR(INDEX(Presupuesto!$C$9:$C$33,MATCH(D339,Presupuesto!$B$9:$B$33,0)),""))</f>
        <v/>
      </c>
      <c r="H339" s="76">
        <f>IF(B339="","",CHOOSE(MONTH(B339),"Ene","Feb","Mar","Abr","May","Jun","Jul","Ago","Sep","Oct","Nov","Dic")&amp;" "&amp;YEAR(B339))</f>
        <v/>
      </c>
      <c r="I339" s="76">
        <f>IF(B339="","",IF((YEAR(B339)-YEAR(Config!$C$7))*12+MONTH(B339)-MONTH(Config!$C$7)&lt;0,"Antes","T"&amp;(INT(((YEAR(B339)-YEAR(Config!$C$7))*12+MONTH(B339)-MONTH(Config!$C$7))/3)+1)))</f>
        <v/>
      </c>
      <c r="J339" s="76">
        <f>IF(E339="","",IFERROR(INDEX(Config!$C$11:$C$22,MATCH(E339,Config!$B$11:$B$22,0)),"No"))</f>
        <v/>
      </c>
      <c r="K339" s="77">
        <f>IF(B339="","",DATE(YEAR(B339),MONTH(B339),1))</f>
        <v/>
      </c>
    </row>
    <row r="340">
      <c r="B340" s="78" t="n"/>
      <c r="C340" s="79" t="n"/>
      <c r="D340" s="79" t="n"/>
      <c r="E340" s="79" t="n"/>
      <c r="F340" s="80" t="n"/>
      <c r="G340" s="76">
        <f>IF(D340="","",IFERROR(INDEX(Presupuesto!$C$9:$C$33,MATCH(D340,Presupuesto!$B$9:$B$33,0)),""))</f>
        <v/>
      </c>
      <c r="H340" s="76">
        <f>IF(B340="","",CHOOSE(MONTH(B340),"Ene","Feb","Mar","Abr","May","Jun","Jul","Ago","Sep","Oct","Nov","Dic")&amp;" "&amp;YEAR(B340))</f>
        <v/>
      </c>
      <c r="I340" s="76">
        <f>IF(B340="","",IF((YEAR(B340)-YEAR(Config!$C$7))*12+MONTH(B340)-MONTH(Config!$C$7)&lt;0,"Antes","T"&amp;(INT(((YEAR(B340)-YEAR(Config!$C$7))*12+MONTH(B340)-MONTH(Config!$C$7))/3)+1)))</f>
        <v/>
      </c>
      <c r="J340" s="76">
        <f>IF(E340="","",IFERROR(INDEX(Config!$C$11:$C$22,MATCH(E340,Config!$B$11:$B$22,0)),"No"))</f>
        <v/>
      </c>
      <c r="K340" s="77">
        <f>IF(B340="","",DATE(YEAR(B340),MONTH(B340),1))</f>
        <v/>
      </c>
    </row>
    <row r="341">
      <c r="B341" s="78" t="n"/>
      <c r="C341" s="79" t="n"/>
      <c r="D341" s="79" t="n"/>
      <c r="E341" s="79" t="n"/>
      <c r="F341" s="80" t="n"/>
      <c r="G341" s="76">
        <f>IF(D341="","",IFERROR(INDEX(Presupuesto!$C$9:$C$33,MATCH(D341,Presupuesto!$B$9:$B$33,0)),""))</f>
        <v/>
      </c>
      <c r="H341" s="76">
        <f>IF(B341="","",CHOOSE(MONTH(B341),"Ene","Feb","Mar","Abr","May","Jun","Jul","Ago","Sep","Oct","Nov","Dic")&amp;" "&amp;YEAR(B341))</f>
        <v/>
      </c>
      <c r="I341" s="76">
        <f>IF(B341="","",IF((YEAR(B341)-YEAR(Config!$C$7))*12+MONTH(B341)-MONTH(Config!$C$7)&lt;0,"Antes","T"&amp;(INT(((YEAR(B341)-YEAR(Config!$C$7))*12+MONTH(B341)-MONTH(Config!$C$7))/3)+1)))</f>
        <v/>
      </c>
      <c r="J341" s="76">
        <f>IF(E341="","",IFERROR(INDEX(Config!$C$11:$C$22,MATCH(E341,Config!$B$11:$B$22,0)),"No"))</f>
        <v/>
      </c>
      <c r="K341" s="77">
        <f>IF(B341="","",DATE(YEAR(B341),MONTH(B341),1))</f>
        <v/>
      </c>
    </row>
    <row r="342">
      <c r="B342" s="78" t="n"/>
      <c r="C342" s="79" t="n"/>
      <c r="D342" s="79" t="n"/>
      <c r="E342" s="79" t="n"/>
      <c r="F342" s="80" t="n"/>
      <c r="G342" s="76">
        <f>IF(D342="","",IFERROR(INDEX(Presupuesto!$C$9:$C$33,MATCH(D342,Presupuesto!$B$9:$B$33,0)),""))</f>
        <v/>
      </c>
      <c r="H342" s="76">
        <f>IF(B342="","",CHOOSE(MONTH(B342),"Ene","Feb","Mar","Abr","May","Jun","Jul","Ago","Sep","Oct","Nov","Dic")&amp;" "&amp;YEAR(B342))</f>
        <v/>
      </c>
      <c r="I342" s="76">
        <f>IF(B342="","",IF((YEAR(B342)-YEAR(Config!$C$7))*12+MONTH(B342)-MONTH(Config!$C$7)&lt;0,"Antes","T"&amp;(INT(((YEAR(B342)-YEAR(Config!$C$7))*12+MONTH(B342)-MONTH(Config!$C$7))/3)+1)))</f>
        <v/>
      </c>
      <c r="J342" s="76">
        <f>IF(E342="","",IFERROR(INDEX(Config!$C$11:$C$22,MATCH(E342,Config!$B$11:$B$22,0)),"No"))</f>
        <v/>
      </c>
      <c r="K342" s="77">
        <f>IF(B342="","",DATE(YEAR(B342),MONTH(B342),1))</f>
        <v/>
      </c>
    </row>
    <row r="343">
      <c r="B343" s="78" t="n"/>
      <c r="C343" s="79" t="n"/>
      <c r="D343" s="79" t="n"/>
      <c r="E343" s="79" t="n"/>
      <c r="F343" s="80" t="n"/>
      <c r="G343" s="76">
        <f>IF(D343="","",IFERROR(INDEX(Presupuesto!$C$9:$C$33,MATCH(D343,Presupuesto!$B$9:$B$33,0)),""))</f>
        <v/>
      </c>
      <c r="H343" s="76">
        <f>IF(B343="","",CHOOSE(MONTH(B343),"Ene","Feb","Mar","Abr","May","Jun","Jul","Ago","Sep","Oct","Nov","Dic")&amp;" "&amp;YEAR(B343))</f>
        <v/>
      </c>
      <c r="I343" s="76">
        <f>IF(B343="","",IF((YEAR(B343)-YEAR(Config!$C$7))*12+MONTH(B343)-MONTH(Config!$C$7)&lt;0,"Antes","T"&amp;(INT(((YEAR(B343)-YEAR(Config!$C$7))*12+MONTH(B343)-MONTH(Config!$C$7))/3)+1)))</f>
        <v/>
      </c>
      <c r="J343" s="76">
        <f>IF(E343="","",IFERROR(INDEX(Config!$C$11:$C$22,MATCH(E343,Config!$B$11:$B$22,0)),"No"))</f>
        <v/>
      </c>
      <c r="K343" s="77">
        <f>IF(B343="","",DATE(YEAR(B343),MONTH(B343),1))</f>
        <v/>
      </c>
    </row>
    <row r="344">
      <c r="B344" s="78" t="n"/>
      <c r="C344" s="79" t="n"/>
      <c r="D344" s="79" t="n"/>
      <c r="E344" s="79" t="n"/>
      <c r="F344" s="80" t="n"/>
      <c r="G344" s="76">
        <f>IF(D344="","",IFERROR(INDEX(Presupuesto!$C$9:$C$33,MATCH(D344,Presupuesto!$B$9:$B$33,0)),""))</f>
        <v/>
      </c>
      <c r="H344" s="76">
        <f>IF(B344="","",CHOOSE(MONTH(B344),"Ene","Feb","Mar","Abr","May","Jun","Jul","Ago","Sep","Oct","Nov","Dic")&amp;" "&amp;YEAR(B344))</f>
        <v/>
      </c>
      <c r="I344" s="76">
        <f>IF(B344="","",IF((YEAR(B344)-YEAR(Config!$C$7))*12+MONTH(B344)-MONTH(Config!$C$7)&lt;0,"Antes","T"&amp;(INT(((YEAR(B344)-YEAR(Config!$C$7))*12+MONTH(B344)-MONTH(Config!$C$7))/3)+1)))</f>
        <v/>
      </c>
      <c r="J344" s="76">
        <f>IF(E344="","",IFERROR(INDEX(Config!$C$11:$C$22,MATCH(E344,Config!$B$11:$B$22,0)),"No"))</f>
        <v/>
      </c>
      <c r="K344" s="77">
        <f>IF(B344="","",DATE(YEAR(B344),MONTH(B344),1))</f>
        <v/>
      </c>
    </row>
    <row r="345">
      <c r="B345" s="78" t="n"/>
      <c r="C345" s="79" t="n"/>
      <c r="D345" s="79" t="n"/>
      <c r="E345" s="79" t="n"/>
      <c r="F345" s="80" t="n"/>
      <c r="G345" s="76">
        <f>IF(D345="","",IFERROR(INDEX(Presupuesto!$C$9:$C$33,MATCH(D345,Presupuesto!$B$9:$B$33,0)),""))</f>
        <v/>
      </c>
      <c r="H345" s="76">
        <f>IF(B345="","",CHOOSE(MONTH(B345),"Ene","Feb","Mar","Abr","May","Jun","Jul","Ago","Sep","Oct","Nov","Dic")&amp;" "&amp;YEAR(B345))</f>
        <v/>
      </c>
      <c r="I345" s="76">
        <f>IF(B345="","",IF((YEAR(B345)-YEAR(Config!$C$7))*12+MONTH(B345)-MONTH(Config!$C$7)&lt;0,"Antes","T"&amp;(INT(((YEAR(B345)-YEAR(Config!$C$7))*12+MONTH(B345)-MONTH(Config!$C$7))/3)+1)))</f>
        <v/>
      </c>
      <c r="J345" s="76">
        <f>IF(E345="","",IFERROR(INDEX(Config!$C$11:$C$22,MATCH(E345,Config!$B$11:$B$22,0)),"No"))</f>
        <v/>
      </c>
      <c r="K345" s="77">
        <f>IF(B345="","",DATE(YEAR(B345),MONTH(B345),1))</f>
        <v/>
      </c>
    </row>
    <row r="346">
      <c r="B346" s="78" t="n"/>
      <c r="C346" s="79" t="n"/>
      <c r="D346" s="79" t="n"/>
      <c r="E346" s="79" t="n"/>
      <c r="F346" s="80" t="n"/>
      <c r="G346" s="76">
        <f>IF(D346="","",IFERROR(INDEX(Presupuesto!$C$9:$C$33,MATCH(D346,Presupuesto!$B$9:$B$33,0)),""))</f>
        <v/>
      </c>
      <c r="H346" s="76">
        <f>IF(B346="","",CHOOSE(MONTH(B346),"Ene","Feb","Mar","Abr","May","Jun","Jul","Ago","Sep","Oct","Nov","Dic")&amp;" "&amp;YEAR(B346))</f>
        <v/>
      </c>
      <c r="I346" s="76">
        <f>IF(B346="","",IF((YEAR(B346)-YEAR(Config!$C$7))*12+MONTH(B346)-MONTH(Config!$C$7)&lt;0,"Antes","T"&amp;(INT(((YEAR(B346)-YEAR(Config!$C$7))*12+MONTH(B346)-MONTH(Config!$C$7))/3)+1)))</f>
        <v/>
      </c>
      <c r="J346" s="76">
        <f>IF(E346="","",IFERROR(INDEX(Config!$C$11:$C$22,MATCH(E346,Config!$B$11:$B$22,0)),"No"))</f>
        <v/>
      </c>
      <c r="K346" s="77">
        <f>IF(B346="","",DATE(YEAR(B346),MONTH(B346),1))</f>
        <v/>
      </c>
    </row>
    <row r="347">
      <c r="B347" s="78" t="n"/>
      <c r="C347" s="79" t="n"/>
      <c r="D347" s="79" t="n"/>
      <c r="E347" s="79" t="n"/>
      <c r="F347" s="80" t="n"/>
      <c r="G347" s="76">
        <f>IF(D347="","",IFERROR(INDEX(Presupuesto!$C$9:$C$33,MATCH(D347,Presupuesto!$B$9:$B$33,0)),""))</f>
        <v/>
      </c>
      <c r="H347" s="76">
        <f>IF(B347="","",CHOOSE(MONTH(B347),"Ene","Feb","Mar","Abr","May","Jun","Jul","Ago","Sep","Oct","Nov","Dic")&amp;" "&amp;YEAR(B347))</f>
        <v/>
      </c>
      <c r="I347" s="76">
        <f>IF(B347="","",IF((YEAR(B347)-YEAR(Config!$C$7))*12+MONTH(B347)-MONTH(Config!$C$7)&lt;0,"Antes","T"&amp;(INT(((YEAR(B347)-YEAR(Config!$C$7))*12+MONTH(B347)-MONTH(Config!$C$7))/3)+1)))</f>
        <v/>
      </c>
      <c r="J347" s="76">
        <f>IF(E347="","",IFERROR(INDEX(Config!$C$11:$C$22,MATCH(E347,Config!$B$11:$B$22,0)),"No"))</f>
        <v/>
      </c>
      <c r="K347" s="77">
        <f>IF(B347="","",DATE(YEAR(B347),MONTH(B347),1))</f>
        <v/>
      </c>
    </row>
    <row r="348">
      <c r="B348" s="78" t="n"/>
      <c r="C348" s="79" t="n"/>
      <c r="D348" s="79" t="n"/>
      <c r="E348" s="79" t="n"/>
      <c r="F348" s="80" t="n"/>
      <c r="G348" s="76">
        <f>IF(D348="","",IFERROR(INDEX(Presupuesto!$C$9:$C$33,MATCH(D348,Presupuesto!$B$9:$B$33,0)),""))</f>
        <v/>
      </c>
      <c r="H348" s="76">
        <f>IF(B348="","",CHOOSE(MONTH(B348),"Ene","Feb","Mar","Abr","May","Jun","Jul","Ago","Sep","Oct","Nov","Dic")&amp;" "&amp;YEAR(B348))</f>
        <v/>
      </c>
      <c r="I348" s="76">
        <f>IF(B348="","",IF((YEAR(B348)-YEAR(Config!$C$7))*12+MONTH(B348)-MONTH(Config!$C$7)&lt;0,"Antes","T"&amp;(INT(((YEAR(B348)-YEAR(Config!$C$7))*12+MONTH(B348)-MONTH(Config!$C$7))/3)+1)))</f>
        <v/>
      </c>
      <c r="J348" s="76">
        <f>IF(E348="","",IFERROR(INDEX(Config!$C$11:$C$22,MATCH(E348,Config!$B$11:$B$22,0)),"No"))</f>
        <v/>
      </c>
      <c r="K348" s="77">
        <f>IF(B348="","",DATE(YEAR(B348),MONTH(B348),1))</f>
        <v/>
      </c>
    </row>
    <row r="349">
      <c r="B349" s="78" t="n"/>
      <c r="C349" s="79" t="n"/>
      <c r="D349" s="79" t="n"/>
      <c r="E349" s="79" t="n"/>
      <c r="F349" s="80" t="n"/>
      <c r="G349" s="76">
        <f>IF(D349="","",IFERROR(INDEX(Presupuesto!$C$9:$C$33,MATCH(D349,Presupuesto!$B$9:$B$33,0)),""))</f>
        <v/>
      </c>
      <c r="H349" s="76">
        <f>IF(B349="","",CHOOSE(MONTH(B349),"Ene","Feb","Mar","Abr","May","Jun","Jul","Ago","Sep","Oct","Nov","Dic")&amp;" "&amp;YEAR(B349))</f>
        <v/>
      </c>
      <c r="I349" s="76">
        <f>IF(B349="","",IF((YEAR(B349)-YEAR(Config!$C$7))*12+MONTH(B349)-MONTH(Config!$C$7)&lt;0,"Antes","T"&amp;(INT(((YEAR(B349)-YEAR(Config!$C$7))*12+MONTH(B349)-MONTH(Config!$C$7))/3)+1)))</f>
        <v/>
      </c>
      <c r="J349" s="76">
        <f>IF(E349="","",IFERROR(INDEX(Config!$C$11:$C$22,MATCH(E349,Config!$B$11:$B$22,0)),"No"))</f>
        <v/>
      </c>
      <c r="K349" s="77">
        <f>IF(B349="","",DATE(YEAR(B349),MONTH(B349),1))</f>
        <v/>
      </c>
    </row>
    <row r="350">
      <c r="B350" s="78" t="n"/>
      <c r="C350" s="79" t="n"/>
      <c r="D350" s="79" t="n"/>
      <c r="E350" s="79" t="n"/>
      <c r="F350" s="80" t="n"/>
      <c r="G350" s="76">
        <f>IF(D350="","",IFERROR(INDEX(Presupuesto!$C$9:$C$33,MATCH(D350,Presupuesto!$B$9:$B$33,0)),""))</f>
        <v/>
      </c>
      <c r="H350" s="76">
        <f>IF(B350="","",CHOOSE(MONTH(B350),"Ene","Feb","Mar","Abr","May","Jun","Jul","Ago","Sep","Oct","Nov","Dic")&amp;" "&amp;YEAR(B350))</f>
        <v/>
      </c>
      <c r="I350" s="76">
        <f>IF(B350="","",IF((YEAR(B350)-YEAR(Config!$C$7))*12+MONTH(B350)-MONTH(Config!$C$7)&lt;0,"Antes","T"&amp;(INT(((YEAR(B350)-YEAR(Config!$C$7))*12+MONTH(B350)-MONTH(Config!$C$7))/3)+1)))</f>
        <v/>
      </c>
      <c r="J350" s="76">
        <f>IF(E350="","",IFERROR(INDEX(Config!$C$11:$C$22,MATCH(E350,Config!$B$11:$B$22,0)),"No"))</f>
        <v/>
      </c>
      <c r="K350" s="77">
        <f>IF(B350="","",DATE(YEAR(B350),MONTH(B350),1))</f>
        <v/>
      </c>
    </row>
    <row r="351">
      <c r="B351" s="78" t="n"/>
      <c r="C351" s="79" t="n"/>
      <c r="D351" s="79" t="n"/>
      <c r="E351" s="79" t="n"/>
      <c r="F351" s="80" t="n"/>
      <c r="G351" s="76">
        <f>IF(D351="","",IFERROR(INDEX(Presupuesto!$C$9:$C$33,MATCH(D351,Presupuesto!$B$9:$B$33,0)),""))</f>
        <v/>
      </c>
      <c r="H351" s="76">
        <f>IF(B351="","",CHOOSE(MONTH(B351),"Ene","Feb","Mar","Abr","May","Jun","Jul","Ago","Sep","Oct","Nov","Dic")&amp;" "&amp;YEAR(B351))</f>
        <v/>
      </c>
      <c r="I351" s="76">
        <f>IF(B351="","",IF((YEAR(B351)-YEAR(Config!$C$7))*12+MONTH(B351)-MONTH(Config!$C$7)&lt;0,"Antes","T"&amp;(INT(((YEAR(B351)-YEAR(Config!$C$7))*12+MONTH(B351)-MONTH(Config!$C$7))/3)+1)))</f>
        <v/>
      </c>
      <c r="J351" s="76">
        <f>IF(E351="","",IFERROR(INDEX(Config!$C$11:$C$22,MATCH(E351,Config!$B$11:$B$22,0)),"No"))</f>
        <v/>
      </c>
      <c r="K351" s="77">
        <f>IF(B351="","",DATE(YEAR(B351),MONTH(B351),1))</f>
        <v/>
      </c>
    </row>
    <row r="352">
      <c r="B352" s="78" t="n"/>
      <c r="C352" s="79" t="n"/>
      <c r="D352" s="79" t="n"/>
      <c r="E352" s="79" t="n"/>
      <c r="F352" s="80" t="n"/>
      <c r="G352" s="76">
        <f>IF(D352="","",IFERROR(INDEX(Presupuesto!$C$9:$C$33,MATCH(D352,Presupuesto!$B$9:$B$33,0)),""))</f>
        <v/>
      </c>
      <c r="H352" s="76">
        <f>IF(B352="","",CHOOSE(MONTH(B352),"Ene","Feb","Mar","Abr","May","Jun","Jul","Ago","Sep","Oct","Nov","Dic")&amp;" "&amp;YEAR(B352))</f>
        <v/>
      </c>
      <c r="I352" s="76">
        <f>IF(B352="","",IF((YEAR(B352)-YEAR(Config!$C$7))*12+MONTH(B352)-MONTH(Config!$C$7)&lt;0,"Antes","T"&amp;(INT(((YEAR(B352)-YEAR(Config!$C$7))*12+MONTH(B352)-MONTH(Config!$C$7))/3)+1)))</f>
        <v/>
      </c>
      <c r="J352" s="76">
        <f>IF(E352="","",IFERROR(INDEX(Config!$C$11:$C$22,MATCH(E352,Config!$B$11:$B$22,0)),"No"))</f>
        <v/>
      </c>
      <c r="K352" s="77">
        <f>IF(B352="","",DATE(YEAR(B352),MONTH(B352),1))</f>
        <v/>
      </c>
    </row>
    <row r="353">
      <c r="B353" s="78" t="n"/>
      <c r="C353" s="79" t="n"/>
      <c r="D353" s="79" t="n"/>
      <c r="E353" s="79" t="n"/>
      <c r="F353" s="80" t="n"/>
      <c r="G353" s="76">
        <f>IF(D353="","",IFERROR(INDEX(Presupuesto!$C$9:$C$33,MATCH(D353,Presupuesto!$B$9:$B$33,0)),""))</f>
        <v/>
      </c>
      <c r="H353" s="76">
        <f>IF(B353="","",CHOOSE(MONTH(B353),"Ene","Feb","Mar","Abr","May","Jun","Jul","Ago","Sep","Oct","Nov","Dic")&amp;" "&amp;YEAR(B353))</f>
        <v/>
      </c>
      <c r="I353" s="76">
        <f>IF(B353="","",IF((YEAR(B353)-YEAR(Config!$C$7))*12+MONTH(B353)-MONTH(Config!$C$7)&lt;0,"Antes","T"&amp;(INT(((YEAR(B353)-YEAR(Config!$C$7))*12+MONTH(B353)-MONTH(Config!$C$7))/3)+1)))</f>
        <v/>
      </c>
      <c r="J353" s="76">
        <f>IF(E353="","",IFERROR(INDEX(Config!$C$11:$C$22,MATCH(E353,Config!$B$11:$B$22,0)),"No"))</f>
        <v/>
      </c>
      <c r="K353" s="77">
        <f>IF(B353="","",DATE(YEAR(B353),MONTH(B353),1))</f>
        <v/>
      </c>
    </row>
    <row r="354">
      <c r="B354" s="78" t="n"/>
      <c r="C354" s="79" t="n"/>
      <c r="D354" s="79" t="n"/>
      <c r="E354" s="79" t="n"/>
      <c r="F354" s="80" t="n"/>
      <c r="G354" s="76">
        <f>IF(D354="","",IFERROR(INDEX(Presupuesto!$C$9:$C$33,MATCH(D354,Presupuesto!$B$9:$B$33,0)),""))</f>
        <v/>
      </c>
      <c r="H354" s="76">
        <f>IF(B354="","",CHOOSE(MONTH(B354),"Ene","Feb","Mar","Abr","May","Jun","Jul","Ago","Sep","Oct","Nov","Dic")&amp;" "&amp;YEAR(B354))</f>
        <v/>
      </c>
      <c r="I354" s="76">
        <f>IF(B354="","",IF((YEAR(B354)-YEAR(Config!$C$7))*12+MONTH(B354)-MONTH(Config!$C$7)&lt;0,"Antes","T"&amp;(INT(((YEAR(B354)-YEAR(Config!$C$7))*12+MONTH(B354)-MONTH(Config!$C$7))/3)+1)))</f>
        <v/>
      </c>
      <c r="J354" s="76">
        <f>IF(E354="","",IFERROR(INDEX(Config!$C$11:$C$22,MATCH(E354,Config!$B$11:$B$22,0)),"No"))</f>
        <v/>
      </c>
      <c r="K354" s="77">
        <f>IF(B354="","",DATE(YEAR(B354),MONTH(B354),1))</f>
        <v/>
      </c>
    </row>
    <row r="355">
      <c r="B355" s="78" t="n"/>
      <c r="C355" s="79" t="n"/>
      <c r="D355" s="79" t="n"/>
      <c r="E355" s="79" t="n"/>
      <c r="F355" s="80" t="n"/>
      <c r="G355" s="76">
        <f>IF(D355="","",IFERROR(INDEX(Presupuesto!$C$9:$C$33,MATCH(D355,Presupuesto!$B$9:$B$33,0)),""))</f>
        <v/>
      </c>
      <c r="H355" s="76">
        <f>IF(B355="","",CHOOSE(MONTH(B355),"Ene","Feb","Mar","Abr","May","Jun","Jul","Ago","Sep","Oct","Nov","Dic")&amp;" "&amp;YEAR(B355))</f>
        <v/>
      </c>
      <c r="I355" s="76">
        <f>IF(B355="","",IF((YEAR(B355)-YEAR(Config!$C$7))*12+MONTH(B355)-MONTH(Config!$C$7)&lt;0,"Antes","T"&amp;(INT(((YEAR(B355)-YEAR(Config!$C$7))*12+MONTH(B355)-MONTH(Config!$C$7))/3)+1)))</f>
        <v/>
      </c>
      <c r="J355" s="76">
        <f>IF(E355="","",IFERROR(INDEX(Config!$C$11:$C$22,MATCH(E355,Config!$B$11:$B$22,0)),"No"))</f>
        <v/>
      </c>
      <c r="K355" s="77">
        <f>IF(B355="","",DATE(YEAR(B355),MONTH(B355),1))</f>
        <v/>
      </c>
    </row>
    <row r="356">
      <c r="B356" s="78" t="n"/>
      <c r="C356" s="79" t="n"/>
      <c r="D356" s="79" t="n"/>
      <c r="E356" s="79" t="n"/>
      <c r="F356" s="80" t="n"/>
      <c r="G356" s="76">
        <f>IF(D356="","",IFERROR(INDEX(Presupuesto!$C$9:$C$33,MATCH(D356,Presupuesto!$B$9:$B$33,0)),""))</f>
        <v/>
      </c>
      <c r="H356" s="76">
        <f>IF(B356="","",CHOOSE(MONTH(B356),"Ene","Feb","Mar","Abr","May","Jun","Jul","Ago","Sep","Oct","Nov","Dic")&amp;" "&amp;YEAR(B356))</f>
        <v/>
      </c>
      <c r="I356" s="76">
        <f>IF(B356="","",IF((YEAR(B356)-YEAR(Config!$C$7))*12+MONTH(B356)-MONTH(Config!$C$7)&lt;0,"Antes","T"&amp;(INT(((YEAR(B356)-YEAR(Config!$C$7))*12+MONTH(B356)-MONTH(Config!$C$7))/3)+1)))</f>
        <v/>
      </c>
      <c r="J356" s="76">
        <f>IF(E356="","",IFERROR(INDEX(Config!$C$11:$C$22,MATCH(E356,Config!$B$11:$B$22,0)),"No"))</f>
        <v/>
      </c>
      <c r="K356" s="77">
        <f>IF(B356="","",DATE(YEAR(B356),MONTH(B356),1))</f>
        <v/>
      </c>
    </row>
    <row r="357">
      <c r="B357" s="78" t="n"/>
      <c r="C357" s="79" t="n"/>
      <c r="D357" s="79" t="n"/>
      <c r="E357" s="79" t="n"/>
      <c r="F357" s="80" t="n"/>
      <c r="G357" s="76">
        <f>IF(D357="","",IFERROR(INDEX(Presupuesto!$C$9:$C$33,MATCH(D357,Presupuesto!$B$9:$B$33,0)),""))</f>
        <v/>
      </c>
      <c r="H357" s="76">
        <f>IF(B357="","",CHOOSE(MONTH(B357),"Ene","Feb","Mar","Abr","May","Jun","Jul","Ago","Sep","Oct","Nov","Dic")&amp;" "&amp;YEAR(B357))</f>
        <v/>
      </c>
      <c r="I357" s="76">
        <f>IF(B357="","",IF((YEAR(B357)-YEAR(Config!$C$7))*12+MONTH(B357)-MONTH(Config!$C$7)&lt;0,"Antes","T"&amp;(INT(((YEAR(B357)-YEAR(Config!$C$7))*12+MONTH(B357)-MONTH(Config!$C$7))/3)+1)))</f>
        <v/>
      </c>
      <c r="J357" s="76">
        <f>IF(E357="","",IFERROR(INDEX(Config!$C$11:$C$22,MATCH(E357,Config!$B$11:$B$22,0)),"No"))</f>
        <v/>
      </c>
      <c r="K357" s="77">
        <f>IF(B357="","",DATE(YEAR(B357),MONTH(B357),1))</f>
        <v/>
      </c>
    </row>
    <row r="358">
      <c r="B358" s="78" t="n"/>
      <c r="C358" s="79" t="n"/>
      <c r="D358" s="79" t="n"/>
      <c r="E358" s="79" t="n"/>
      <c r="F358" s="80" t="n"/>
      <c r="G358" s="76">
        <f>IF(D358="","",IFERROR(INDEX(Presupuesto!$C$9:$C$33,MATCH(D358,Presupuesto!$B$9:$B$33,0)),""))</f>
        <v/>
      </c>
      <c r="H358" s="76">
        <f>IF(B358="","",CHOOSE(MONTH(B358),"Ene","Feb","Mar","Abr","May","Jun","Jul","Ago","Sep","Oct","Nov","Dic")&amp;" "&amp;YEAR(B358))</f>
        <v/>
      </c>
      <c r="I358" s="76">
        <f>IF(B358="","",IF((YEAR(B358)-YEAR(Config!$C$7))*12+MONTH(B358)-MONTH(Config!$C$7)&lt;0,"Antes","T"&amp;(INT(((YEAR(B358)-YEAR(Config!$C$7))*12+MONTH(B358)-MONTH(Config!$C$7))/3)+1)))</f>
        <v/>
      </c>
      <c r="J358" s="76">
        <f>IF(E358="","",IFERROR(INDEX(Config!$C$11:$C$22,MATCH(E358,Config!$B$11:$B$22,0)),"No"))</f>
        <v/>
      </c>
      <c r="K358" s="77">
        <f>IF(B358="","",DATE(YEAR(B358),MONTH(B358),1))</f>
        <v/>
      </c>
    </row>
    <row r="359">
      <c r="B359" s="78" t="n"/>
      <c r="C359" s="79" t="n"/>
      <c r="D359" s="79" t="n"/>
      <c r="E359" s="79" t="n"/>
      <c r="F359" s="80" t="n"/>
      <c r="G359" s="76">
        <f>IF(D359="","",IFERROR(INDEX(Presupuesto!$C$9:$C$33,MATCH(D359,Presupuesto!$B$9:$B$33,0)),""))</f>
        <v/>
      </c>
      <c r="H359" s="76">
        <f>IF(B359="","",CHOOSE(MONTH(B359),"Ene","Feb","Mar","Abr","May","Jun","Jul","Ago","Sep","Oct","Nov","Dic")&amp;" "&amp;YEAR(B359))</f>
        <v/>
      </c>
      <c r="I359" s="76">
        <f>IF(B359="","",IF((YEAR(B359)-YEAR(Config!$C$7))*12+MONTH(B359)-MONTH(Config!$C$7)&lt;0,"Antes","T"&amp;(INT(((YEAR(B359)-YEAR(Config!$C$7))*12+MONTH(B359)-MONTH(Config!$C$7))/3)+1)))</f>
        <v/>
      </c>
      <c r="J359" s="76">
        <f>IF(E359="","",IFERROR(INDEX(Config!$C$11:$C$22,MATCH(E359,Config!$B$11:$B$22,0)),"No"))</f>
        <v/>
      </c>
      <c r="K359" s="77">
        <f>IF(B359="","",DATE(YEAR(B359),MONTH(B359),1))</f>
        <v/>
      </c>
    </row>
    <row r="360">
      <c r="B360" s="78" t="n"/>
      <c r="C360" s="79" t="n"/>
      <c r="D360" s="79" t="n"/>
      <c r="E360" s="79" t="n"/>
      <c r="F360" s="80" t="n"/>
      <c r="G360" s="76">
        <f>IF(D360="","",IFERROR(INDEX(Presupuesto!$C$9:$C$33,MATCH(D360,Presupuesto!$B$9:$B$33,0)),""))</f>
        <v/>
      </c>
      <c r="H360" s="76">
        <f>IF(B360="","",CHOOSE(MONTH(B360),"Ene","Feb","Mar","Abr","May","Jun","Jul","Ago","Sep","Oct","Nov","Dic")&amp;" "&amp;YEAR(B360))</f>
        <v/>
      </c>
      <c r="I360" s="76">
        <f>IF(B360="","",IF((YEAR(B360)-YEAR(Config!$C$7))*12+MONTH(B360)-MONTH(Config!$C$7)&lt;0,"Antes","T"&amp;(INT(((YEAR(B360)-YEAR(Config!$C$7))*12+MONTH(B360)-MONTH(Config!$C$7))/3)+1)))</f>
        <v/>
      </c>
      <c r="J360" s="76">
        <f>IF(E360="","",IFERROR(INDEX(Config!$C$11:$C$22,MATCH(E360,Config!$B$11:$B$22,0)),"No"))</f>
        <v/>
      </c>
      <c r="K360" s="77">
        <f>IF(B360="","",DATE(YEAR(B360),MONTH(B360),1))</f>
        <v/>
      </c>
    </row>
    <row r="361">
      <c r="B361" s="78" t="n"/>
      <c r="C361" s="79" t="n"/>
      <c r="D361" s="79" t="n"/>
      <c r="E361" s="79" t="n"/>
      <c r="F361" s="80" t="n"/>
      <c r="G361" s="76">
        <f>IF(D361="","",IFERROR(INDEX(Presupuesto!$C$9:$C$33,MATCH(D361,Presupuesto!$B$9:$B$33,0)),""))</f>
        <v/>
      </c>
      <c r="H361" s="76">
        <f>IF(B361="","",CHOOSE(MONTH(B361),"Ene","Feb","Mar","Abr","May","Jun","Jul","Ago","Sep","Oct","Nov","Dic")&amp;" "&amp;YEAR(B361))</f>
        <v/>
      </c>
      <c r="I361" s="76">
        <f>IF(B361="","",IF((YEAR(B361)-YEAR(Config!$C$7))*12+MONTH(B361)-MONTH(Config!$C$7)&lt;0,"Antes","T"&amp;(INT(((YEAR(B361)-YEAR(Config!$C$7))*12+MONTH(B361)-MONTH(Config!$C$7))/3)+1)))</f>
        <v/>
      </c>
      <c r="J361" s="76">
        <f>IF(E361="","",IFERROR(INDEX(Config!$C$11:$C$22,MATCH(E361,Config!$B$11:$B$22,0)),"No"))</f>
        <v/>
      </c>
      <c r="K361" s="77">
        <f>IF(B361="","",DATE(YEAR(B361),MONTH(B361),1))</f>
        <v/>
      </c>
    </row>
    <row r="362">
      <c r="B362" s="78" t="n"/>
      <c r="C362" s="79" t="n"/>
      <c r="D362" s="79" t="n"/>
      <c r="E362" s="79" t="n"/>
      <c r="F362" s="80" t="n"/>
      <c r="G362" s="76">
        <f>IF(D362="","",IFERROR(INDEX(Presupuesto!$C$9:$C$33,MATCH(D362,Presupuesto!$B$9:$B$33,0)),""))</f>
        <v/>
      </c>
      <c r="H362" s="76">
        <f>IF(B362="","",CHOOSE(MONTH(B362),"Ene","Feb","Mar","Abr","May","Jun","Jul","Ago","Sep","Oct","Nov","Dic")&amp;" "&amp;YEAR(B362))</f>
        <v/>
      </c>
      <c r="I362" s="76">
        <f>IF(B362="","",IF((YEAR(B362)-YEAR(Config!$C$7))*12+MONTH(B362)-MONTH(Config!$C$7)&lt;0,"Antes","T"&amp;(INT(((YEAR(B362)-YEAR(Config!$C$7))*12+MONTH(B362)-MONTH(Config!$C$7))/3)+1)))</f>
        <v/>
      </c>
      <c r="J362" s="76">
        <f>IF(E362="","",IFERROR(INDEX(Config!$C$11:$C$22,MATCH(E362,Config!$B$11:$B$22,0)),"No"))</f>
        <v/>
      </c>
      <c r="K362" s="77">
        <f>IF(B362="","",DATE(YEAR(B362),MONTH(B362),1))</f>
        <v/>
      </c>
    </row>
    <row r="363">
      <c r="B363" s="78" t="n"/>
      <c r="C363" s="79" t="n"/>
      <c r="D363" s="79" t="n"/>
      <c r="E363" s="79" t="n"/>
      <c r="F363" s="80" t="n"/>
      <c r="G363" s="76">
        <f>IF(D363="","",IFERROR(INDEX(Presupuesto!$C$9:$C$33,MATCH(D363,Presupuesto!$B$9:$B$33,0)),""))</f>
        <v/>
      </c>
      <c r="H363" s="76">
        <f>IF(B363="","",CHOOSE(MONTH(B363),"Ene","Feb","Mar","Abr","May","Jun","Jul","Ago","Sep","Oct","Nov","Dic")&amp;" "&amp;YEAR(B363))</f>
        <v/>
      </c>
      <c r="I363" s="76">
        <f>IF(B363="","",IF((YEAR(B363)-YEAR(Config!$C$7))*12+MONTH(B363)-MONTH(Config!$C$7)&lt;0,"Antes","T"&amp;(INT(((YEAR(B363)-YEAR(Config!$C$7))*12+MONTH(B363)-MONTH(Config!$C$7))/3)+1)))</f>
        <v/>
      </c>
      <c r="J363" s="76">
        <f>IF(E363="","",IFERROR(INDEX(Config!$C$11:$C$22,MATCH(E363,Config!$B$11:$B$22,0)),"No"))</f>
        <v/>
      </c>
      <c r="K363" s="77">
        <f>IF(B363="","",DATE(YEAR(B363),MONTH(B363),1))</f>
        <v/>
      </c>
    </row>
    <row r="364">
      <c r="B364" s="78" t="n"/>
      <c r="C364" s="79" t="n"/>
      <c r="D364" s="79" t="n"/>
      <c r="E364" s="79" t="n"/>
      <c r="F364" s="80" t="n"/>
      <c r="G364" s="76">
        <f>IF(D364="","",IFERROR(INDEX(Presupuesto!$C$9:$C$33,MATCH(D364,Presupuesto!$B$9:$B$33,0)),""))</f>
        <v/>
      </c>
      <c r="H364" s="76">
        <f>IF(B364="","",CHOOSE(MONTH(B364),"Ene","Feb","Mar","Abr","May","Jun","Jul","Ago","Sep","Oct","Nov","Dic")&amp;" "&amp;YEAR(B364))</f>
        <v/>
      </c>
      <c r="I364" s="76">
        <f>IF(B364="","",IF((YEAR(B364)-YEAR(Config!$C$7))*12+MONTH(B364)-MONTH(Config!$C$7)&lt;0,"Antes","T"&amp;(INT(((YEAR(B364)-YEAR(Config!$C$7))*12+MONTH(B364)-MONTH(Config!$C$7))/3)+1)))</f>
        <v/>
      </c>
      <c r="J364" s="76">
        <f>IF(E364="","",IFERROR(INDEX(Config!$C$11:$C$22,MATCH(E364,Config!$B$11:$B$22,0)),"No"))</f>
        <v/>
      </c>
      <c r="K364" s="77">
        <f>IF(B364="","",DATE(YEAR(B364),MONTH(B364),1))</f>
        <v/>
      </c>
    </row>
    <row r="365">
      <c r="B365" s="78" t="n"/>
      <c r="C365" s="79" t="n"/>
      <c r="D365" s="79" t="n"/>
      <c r="E365" s="79" t="n"/>
      <c r="F365" s="80" t="n"/>
      <c r="G365" s="76">
        <f>IF(D365="","",IFERROR(INDEX(Presupuesto!$C$9:$C$33,MATCH(D365,Presupuesto!$B$9:$B$33,0)),""))</f>
        <v/>
      </c>
      <c r="H365" s="76">
        <f>IF(B365="","",CHOOSE(MONTH(B365),"Ene","Feb","Mar","Abr","May","Jun","Jul","Ago","Sep","Oct","Nov","Dic")&amp;" "&amp;YEAR(B365))</f>
        <v/>
      </c>
      <c r="I365" s="76">
        <f>IF(B365="","",IF((YEAR(B365)-YEAR(Config!$C$7))*12+MONTH(B365)-MONTH(Config!$C$7)&lt;0,"Antes","T"&amp;(INT(((YEAR(B365)-YEAR(Config!$C$7))*12+MONTH(B365)-MONTH(Config!$C$7))/3)+1)))</f>
        <v/>
      </c>
      <c r="J365" s="76">
        <f>IF(E365="","",IFERROR(INDEX(Config!$C$11:$C$22,MATCH(E365,Config!$B$11:$B$22,0)),"No"))</f>
        <v/>
      </c>
      <c r="K365" s="77">
        <f>IF(B365="","",DATE(YEAR(B365),MONTH(B365),1))</f>
        <v/>
      </c>
    </row>
    <row r="366">
      <c r="B366" s="78" t="n"/>
      <c r="C366" s="79" t="n"/>
      <c r="D366" s="79" t="n"/>
      <c r="E366" s="79" t="n"/>
      <c r="F366" s="80" t="n"/>
      <c r="G366" s="76">
        <f>IF(D366="","",IFERROR(INDEX(Presupuesto!$C$9:$C$33,MATCH(D366,Presupuesto!$B$9:$B$33,0)),""))</f>
        <v/>
      </c>
      <c r="H366" s="76">
        <f>IF(B366="","",CHOOSE(MONTH(B366),"Ene","Feb","Mar","Abr","May","Jun","Jul","Ago","Sep","Oct","Nov","Dic")&amp;" "&amp;YEAR(B366))</f>
        <v/>
      </c>
      <c r="I366" s="76">
        <f>IF(B366="","",IF((YEAR(B366)-YEAR(Config!$C$7))*12+MONTH(B366)-MONTH(Config!$C$7)&lt;0,"Antes","T"&amp;(INT(((YEAR(B366)-YEAR(Config!$C$7))*12+MONTH(B366)-MONTH(Config!$C$7))/3)+1)))</f>
        <v/>
      </c>
      <c r="J366" s="76">
        <f>IF(E366="","",IFERROR(INDEX(Config!$C$11:$C$22,MATCH(E366,Config!$B$11:$B$22,0)),"No"))</f>
        <v/>
      </c>
      <c r="K366" s="77">
        <f>IF(B366="","",DATE(YEAR(B366),MONTH(B366),1))</f>
        <v/>
      </c>
    </row>
    <row r="367">
      <c r="B367" s="78" t="n"/>
      <c r="C367" s="79" t="n"/>
      <c r="D367" s="79" t="n"/>
      <c r="E367" s="79" t="n"/>
      <c r="F367" s="80" t="n"/>
      <c r="G367" s="76">
        <f>IF(D367="","",IFERROR(INDEX(Presupuesto!$C$9:$C$33,MATCH(D367,Presupuesto!$B$9:$B$33,0)),""))</f>
        <v/>
      </c>
      <c r="H367" s="76">
        <f>IF(B367="","",CHOOSE(MONTH(B367),"Ene","Feb","Mar","Abr","May","Jun","Jul","Ago","Sep","Oct","Nov","Dic")&amp;" "&amp;YEAR(B367))</f>
        <v/>
      </c>
      <c r="I367" s="76">
        <f>IF(B367="","",IF((YEAR(B367)-YEAR(Config!$C$7))*12+MONTH(B367)-MONTH(Config!$C$7)&lt;0,"Antes","T"&amp;(INT(((YEAR(B367)-YEAR(Config!$C$7))*12+MONTH(B367)-MONTH(Config!$C$7))/3)+1)))</f>
        <v/>
      </c>
      <c r="J367" s="76">
        <f>IF(E367="","",IFERROR(INDEX(Config!$C$11:$C$22,MATCH(E367,Config!$B$11:$B$22,0)),"No"))</f>
        <v/>
      </c>
      <c r="K367" s="77">
        <f>IF(B367="","",DATE(YEAR(B367),MONTH(B367),1))</f>
        <v/>
      </c>
    </row>
    <row r="368">
      <c r="B368" s="78" t="n"/>
      <c r="C368" s="79" t="n"/>
      <c r="D368" s="79" t="n"/>
      <c r="E368" s="79" t="n"/>
      <c r="F368" s="80" t="n"/>
      <c r="G368" s="76">
        <f>IF(D368="","",IFERROR(INDEX(Presupuesto!$C$9:$C$33,MATCH(D368,Presupuesto!$B$9:$B$33,0)),""))</f>
        <v/>
      </c>
      <c r="H368" s="76">
        <f>IF(B368="","",CHOOSE(MONTH(B368),"Ene","Feb","Mar","Abr","May","Jun","Jul","Ago","Sep","Oct","Nov","Dic")&amp;" "&amp;YEAR(B368))</f>
        <v/>
      </c>
      <c r="I368" s="76">
        <f>IF(B368="","",IF((YEAR(B368)-YEAR(Config!$C$7))*12+MONTH(B368)-MONTH(Config!$C$7)&lt;0,"Antes","T"&amp;(INT(((YEAR(B368)-YEAR(Config!$C$7))*12+MONTH(B368)-MONTH(Config!$C$7))/3)+1)))</f>
        <v/>
      </c>
      <c r="J368" s="76">
        <f>IF(E368="","",IFERROR(INDEX(Config!$C$11:$C$22,MATCH(E368,Config!$B$11:$B$22,0)),"No"))</f>
        <v/>
      </c>
      <c r="K368" s="77">
        <f>IF(B368="","",DATE(YEAR(B368),MONTH(B368),1))</f>
        <v/>
      </c>
    </row>
    <row r="369">
      <c r="B369" s="78" t="n"/>
      <c r="C369" s="79" t="n"/>
      <c r="D369" s="79" t="n"/>
      <c r="E369" s="79" t="n"/>
      <c r="F369" s="80" t="n"/>
      <c r="G369" s="76">
        <f>IF(D369="","",IFERROR(INDEX(Presupuesto!$C$9:$C$33,MATCH(D369,Presupuesto!$B$9:$B$33,0)),""))</f>
        <v/>
      </c>
      <c r="H369" s="76">
        <f>IF(B369="","",CHOOSE(MONTH(B369),"Ene","Feb","Mar","Abr","May","Jun","Jul","Ago","Sep","Oct","Nov","Dic")&amp;" "&amp;YEAR(B369))</f>
        <v/>
      </c>
      <c r="I369" s="76">
        <f>IF(B369="","",IF((YEAR(B369)-YEAR(Config!$C$7))*12+MONTH(B369)-MONTH(Config!$C$7)&lt;0,"Antes","T"&amp;(INT(((YEAR(B369)-YEAR(Config!$C$7))*12+MONTH(B369)-MONTH(Config!$C$7))/3)+1)))</f>
        <v/>
      </c>
      <c r="J369" s="76">
        <f>IF(E369="","",IFERROR(INDEX(Config!$C$11:$C$22,MATCH(E369,Config!$B$11:$B$22,0)),"No"))</f>
        <v/>
      </c>
      <c r="K369" s="77">
        <f>IF(B369="","",DATE(YEAR(B369),MONTH(B369),1))</f>
        <v/>
      </c>
    </row>
    <row r="370">
      <c r="B370" s="78" t="n"/>
      <c r="C370" s="79" t="n"/>
      <c r="D370" s="79" t="n"/>
      <c r="E370" s="79" t="n"/>
      <c r="F370" s="80" t="n"/>
      <c r="G370" s="76">
        <f>IF(D370="","",IFERROR(INDEX(Presupuesto!$C$9:$C$33,MATCH(D370,Presupuesto!$B$9:$B$33,0)),""))</f>
        <v/>
      </c>
      <c r="H370" s="76">
        <f>IF(B370="","",CHOOSE(MONTH(B370),"Ene","Feb","Mar","Abr","May","Jun","Jul","Ago","Sep","Oct","Nov","Dic")&amp;" "&amp;YEAR(B370))</f>
        <v/>
      </c>
      <c r="I370" s="76">
        <f>IF(B370="","",IF((YEAR(B370)-YEAR(Config!$C$7))*12+MONTH(B370)-MONTH(Config!$C$7)&lt;0,"Antes","T"&amp;(INT(((YEAR(B370)-YEAR(Config!$C$7))*12+MONTH(B370)-MONTH(Config!$C$7))/3)+1)))</f>
        <v/>
      </c>
      <c r="J370" s="76">
        <f>IF(E370="","",IFERROR(INDEX(Config!$C$11:$C$22,MATCH(E370,Config!$B$11:$B$22,0)),"No"))</f>
        <v/>
      </c>
      <c r="K370" s="77">
        <f>IF(B370="","",DATE(YEAR(B370),MONTH(B370),1))</f>
        <v/>
      </c>
    </row>
    <row r="371">
      <c r="B371" s="78" t="n"/>
      <c r="C371" s="79" t="n"/>
      <c r="D371" s="79" t="n"/>
      <c r="E371" s="79" t="n"/>
      <c r="F371" s="80" t="n"/>
      <c r="G371" s="76">
        <f>IF(D371="","",IFERROR(INDEX(Presupuesto!$C$9:$C$33,MATCH(D371,Presupuesto!$B$9:$B$33,0)),""))</f>
        <v/>
      </c>
      <c r="H371" s="76">
        <f>IF(B371="","",CHOOSE(MONTH(B371),"Ene","Feb","Mar","Abr","May","Jun","Jul","Ago","Sep","Oct","Nov","Dic")&amp;" "&amp;YEAR(B371))</f>
        <v/>
      </c>
      <c r="I371" s="76">
        <f>IF(B371="","",IF((YEAR(B371)-YEAR(Config!$C$7))*12+MONTH(B371)-MONTH(Config!$C$7)&lt;0,"Antes","T"&amp;(INT(((YEAR(B371)-YEAR(Config!$C$7))*12+MONTH(B371)-MONTH(Config!$C$7))/3)+1)))</f>
        <v/>
      </c>
      <c r="J371" s="76">
        <f>IF(E371="","",IFERROR(INDEX(Config!$C$11:$C$22,MATCH(E371,Config!$B$11:$B$22,0)),"No"))</f>
        <v/>
      </c>
      <c r="K371" s="77">
        <f>IF(B371="","",DATE(YEAR(B371),MONTH(B371),1))</f>
        <v/>
      </c>
    </row>
    <row r="372">
      <c r="B372" s="78" t="n"/>
      <c r="C372" s="79" t="n"/>
      <c r="D372" s="79" t="n"/>
      <c r="E372" s="79" t="n"/>
      <c r="F372" s="80" t="n"/>
      <c r="G372" s="76">
        <f>IF(D372="","",IFERROR(INDEX(Presupuesto!$C$9:$C$33,MATCH(D372,Presupuesto!$B$9:$B$33,0)),""))</f>
        <v/>
      </c>
      <c r="H372" s="76">
        <f>IF(B372="","",CHOOSE(MONTH(B372),"Ene","Feb","Mar","Abr","May","Jun","Jul","Ago","Sep","Oct","Nov","Dic")&amp;" "&amp;YEAR(B372))</f>
        <v/>
      </c>
      <c r="I372" s="76">
        <f>IF(B372="","",IF((YEAR(B372)-YEAR(Config!$C$7))*12+MONTH(B372)-MONTH(Config!$C$7)&lt;0,"Antes","T"&amp;(INT(((YEAR(B372)-YEAR(Config!$C$7))*12+MONTH(B372)-MONTH(Config!$C$7))/3)+1)))</f>
        <v/>
      </c>
      <c r="J372" s="76">
        <f>IF(E372="","",IFERROR(INDEX(Config!$C$11:$C$22,MATCH(E372,Config!$B$11:$B$22,0)),"No"))</f>
        <v/>
      </c>
      <c r="K372" s="77">
        <f>IF(B372="","",DATE(YEAR(B372),MONTH(B372),1))</f>
        <v/>
      </c>
    </row>
    <row r="373">
      <c r="B373" s="78" t="n"/>
      <c r="C373" s="79" t="n"/>
      <c r="D373" s="79" t="n"/>
      <c r="E373" s="79" t="n"/>
      <c r="F373" s="80" t="n"/>
      <c r="G373" s="76">
        <f>IF(D373="","",IFERROR(INDEX(Presupuesto!$C$9:$C$33,MATCH(D373,Presupuesto!$B$9:$B$33,0)),""))</f>
        <v/>
      </c>
      <c r="H373" s="76">
        <f>IF(B373="","",CHOOSE(MONTH(B373),"Ene","Feb","Mar","Abr","May","Jun","Jul","Ago","Sep","Oct","Nov","Dic")&amp;" "&amp;YEAR(B373))</f>
        <v/>
      </c>
      <c r="I373" s="76">
        <f>IF(B373="","",IF((YEAR(B373)-YEAR(Config!$C$7))*12+MONTH(B373)-MONTH(Config!$C$7)&lt;0,"Antes","T"&amp;(INT(((YEAR(B373)-YEAR(Config!$C$7))*12+MONTH(B373)-MONTH(Config!$C$7))/3)+1)))</f>
        <v/>
      </c>
      <c r="J373" s="76">
        <f>IF(E373="","",IFERROR(INDEX(Config!$C$11:$C$22,MATCH(E373,Config!$B$11:$B$22,0)),"No"))</f>
        <v/>
      </c>
      <c r="K373" s="77">
        <f>IF(B373="","",DATE(YEAR(B373),MONTH(B373),1))</f>
        <v/>
      </c>
    </row>
    <row r="374">
      <c r="B374" s="78" t="n"/>
      <c r="C374" s="79" t="n"/>
      <c r="D374" s="79" t="n"/>
      <c r="E374" s="79" t="n"/>
      <c r="F374" s="80" t="n"/>
      <c r="G374" s="76">
        <f>IF(D374="","",IFERROR(INDEX(Presupuesto!$C$9:$C$33,MATCH(D374,Presupuesto!$B$9:$B$33,0)),""))</f>
        <v/>
      </c>
      <c r="H374" s="76">
        <f>IF(B374="","",CHOOSE(MONTH(B374),"Ene","Feb","Mar","Abr","May","Jun","Jul","Ago","Sep","Oct","Nov","Dic")&amp;" "&amp;YEAR(B374))</f>
        <v/>
      </c>
      <c r="I374" s="76">
        <f>IF(B374="","",IF((YEAR(B374)-YEAR(Config!$C$7))*12+MONTH(B374)-MONTH(Config!$C$7)&lt;0,"Antes","T"&amp;(INT(((YEAR(B374)-YEAR(Config!$C$7))*12+MONTH(B374)-MONTH(Config!$C$7))/3)+1)))</f>
        <v/>
      </c>
      <c r="J374" s="76">
        <f>IF(E374="","",IFERROR(INDEX(Config!$C$11:$C$22,MATCH(E374,Config!$B$11:$B$22,0)),"No"))</f>
        <v/>
      </c>
      <c r="K374" s="77">
        <f>IF(B374="","",DATE(YEAR(B374),MONTH(B374),1))</f>
        <v/>
      </c>
    </row>
    <row r="375">
      <c r="B375" s="78" t="n"/>
      <c r="C375" s="79" t="n"/>
      <c r="D375" s="79" t="n"/>
      <c r="E375" s="79" t="n"/>
      <c r="F375" s="80" t="n"/>
      <c r="G375" s="76">
        <f>IF(D375="","",IFERROR(INDEX(Presupuesto!$C$9:$C$33,MATCH(D375,Presupuesto!$B$9:$B$33,0)),""))</f>
        <v/>
      </c>
      <c r="H375" s="76">
        <f>IF(B375="","",CHOOSE(MONTH(B375),"Ene","Feb","Mar","Abr","May","Jun","Jul","Ago","Sep","Oct","Nov","Dic")&amp;" "&amp;YEAR(B375))</f>
        <v/>
      </c>
      <c r="I375" s="76">
        <f>IF(B375="","",IF((YEAR(B375)-YEAR(Config!$C$7))*12+MONTH(B375)-MONTH(Config!$C$7)&lt;0,"Antes","T"&amp;(INT(((YEAR(B375)-YEAR(Config!$C$7))*12+MONTH(B375)-MONTH(Config!$C$7))/3)+1)))</f>
        <v/>
      </c>
      <c r="J375" s="76">
        <f>IF(E375="","",IFERROR(INDEX(Config!$C$11:$C$22,MATCH(E375,Config!$B$11:$B$22,0)),"No"))</f>
        <v/>
      </c>
      <c r="K375" s="77">
        <f>IF(B375="","",DATE(YEAR(B375),MONTH(B375),1))</f>
        <v/>
      </c>
    </row>
    <row r="376">
      <c r="B376" s="78" t="n"/>
      <c r="C376" s="79" t="n"/>
      <c r="D376" s="79" t="n"/>
      <c r="E376" s="79" t="n"/>
      <c r="F376" s="80" t="n"/>
      <c r="G376" s="76">
        <f>IF(D376="","",IFERROR(INDEX(Presupuesto!$C$9:$C$33,MATCH(D376,Presupuesto!$B$9:$B$33,0)),""))</f>
        <v/>
      </c>
      <c r="H376" s="76">
        <f>IF(B376="","",CHOOSE(MONTH(B376),"Ene","Feb","Mar","Abr","May","Jun","Jul","Ago","Sep","Oct","Nov","Dic")&amp;" "&amp;YEAR(B376))</f>
        <v/>
      </c>
      <c r="I376" s="76">
        <f>IF(B376="","",IF((YEAR(B376)-YEAR(Config!$C$7))*12+MONTH(B376)-MONTH(Config!$C$7)&lt;0,"Antes","T"&amp;(INT(((YEAR(B376)-YEAR(Config!$C$7))*12+MONTH(B376)-MONTH(Config!$C$7))/3)+1)))</f>
        <v/>
      </c>
      <c r="J376" s="76">
        <f>IF(E376="","",IFERROR(INDEX(Config!$C$11:$C$22,MATCH(E376,Config!$B$11:$B$22,0)),"No"))</f>
        <v/>
      </c>
      <c r="K376" s="77">
        <f>IF(B376="","",DATE(YEAR(B376),MONTH(B376),1))</f>
        <v/>
      </c>
    </row>
    <row r="377">
      <c r="B377" s="78" t="n"/>
      <c r="C377" s="79" t="n"/>
      <c r="D377" s="79" t="n"/>
      <c r="E377" s="79" t="n"/>
      <c r="F377" s="80" t="n"/>
      <c r="G377" s="76">
        <f>IF(D377="","",IFERROR(INDEX(Presupuesto!$C$9:$C$33,MATCH(D377,Presupuesto!$B$9:$B$33,0)),""))</f>
        <v/>
      </c>
      <c r="H377" s="76">
        <f>IF(B377="","",CHOOSE(MONTH(B377),"Ene","Feb","Mar","Abr","May","Jun","Jul","Ago","Sep","Oct","Nov","Dic")&amp;" "&amp;YEAR(B377))</f>
        <v/>
      </c>
      <c r="I377" s="76">
        <f>IF(B377="","",IF((YEAR(B377)-YEAR(Config!$C$7))*12+MONTH(B377)-MONTH(Config!$C$7)&lt;0,"Antes","T"&amp;(INT(((YEAR(B377)-YEAR(Config!$C$7))*12+MONTH(B377)-MONTH(Config!$C$7))/3)+1)))</f>
        <v/>
      </c>
      <c r="J377" s="76">
        <f>IF(E377="","",IFERROR(INDEX(Config!$C$11:$C$22,MATCH(E377,Config!$B$11:$B$22,0)),"No"))</f>
        <v/>
      </c>
      <c r="K377" s="77">
        <f>IF(B377="","",DATE(YEAR(B377),MONTH(B377),1))</f>
        <v/>
      </c>
    </row>
    <row r="378">
      <c r="B378" s="78" t="n"/>
      <c r="C378" s="79" t="n"/>
      <c r="D378" s="79" t="n"/>
      <c r="E378" s="79" t="n"/>
      <c r="F378" s="80" t="n"/>
      <c r="G378" s="76">
        <f>IF(D378="","",IFERROR(INDEX(Presupuesto!$C$9:$C$33,MATCH(D378,Presupuesto!$B$9:$B$33,0)),""))</f>
        <v/>
      </c>
      <c r="H378" s="76">
        <f>IF(B378="","",CHOOSE(MONTH(B378),"Ene","Feb","Mar","Abr","May","Jun","Jul","Ago","Sep","Oct","Nov","Dic")&amp;" "&amp;YEAR(B378))</f>
        <v/>
      </c>
      <c r="I378" s="76">
        <f>IF(B378="","",IF((YEAR(B378)-YEAR(Config!$C$7))*12+MONTH(B378)-MONTH(Config!$C$7)&lt;0,"Antes","T"&amp;(INT(((YEAR(B378)-YEAR(Config!$C$7))*12+MONTH(B378)-MONTH(Config!$C$7))/3)+1)))</f>
        <v/>
      </c>
      <c r="J378" s="76">
        <f>IF(E378="","",IFERROR(INDEX(Config!$C$11:$C$22,MATCH(E378,Config!$B$11:$B$22,0)),"No"))</f>
        <v/>
      </c>
      <c r="K378" s="77">
        <f>IF(B378="","",DATE(YEAR(B378),MONTH(B378),1))</f>
        <v/>
      </c>
    </row>
    <row r="379">
      <c r="B379" s="78" t="n"/>
      <c r="C379" s="79" t="n"/>
      <c r="D379" s="79" t="n"/>
      <c r="E379" s="79" t="n"/>
      <c r="F379" s="80" t="n"/>
      <c r="G379" s="76">
        <f>IF(D379="","",IFERROR(INDEX(Presupuesto!$C$9:$C$33,MATCH(D379,Presupuesto!$B$9:$B$33,0)),""))</f>
        <v/>
      </c>
      <c r="H379" s="76">
        <f>IF(B379="","",CHOOSE(MONTH(B379),"Ene","Feb","Mar","Abr","May","Jun","Jul","Ago","Sep","Oct","Nov","Dic")&amp;" "&amp;YEAR(B379))</f>
        <v/>
      </c>
      <c r="I379" s="76">
        <f>IF(B379="","",IF((YEAR(B379)-YEAR(Config!$C$7))*12+MONTH(B379)-MONTH(Config!$C$7)&lt;0,"Antes","T"&amp;(INT(((YEAR(B379)-YEAR(Config!$C$7))*12+MONTH(B379)-MONTH(Config!$C$7))/3)+1)))</f>
        <v/>
      </c>
      <c r="J379" s="76">
        <f>IF(E379="","",IFERROR(INDEX(Config!$C$11:$C$22,MATCH(E379,Config!$B$11:$B$22,0)),"No"))</f>
        <v/>
      </c>
      <c r="K379" s="77">
        <f>IF(B379="","",DATE(YEAR(B379),MONTH(B379),1))</f>
        <v/>
      </c>
    </row>
    <row r="380">
      <c r="B380" s="78" t="n"/>
      <c r="C380" s="79" t="n"/>
      <c r="D380" s="79" t="n"/>
      <c r="E380" s="79" t="n"/>
      <c r="F380" s="80" t="n"/>
      <c r="G380" s="76">
        <f>IF(D380="","",IFERROR(INDEX(Presupuesto!$C$9:$C$33,MATCH(D380,Presupuesto!$B$9:$B$33,0)),""))</f>
        <v/>
      </c>
      <c r="H380" s="76">
        <f>IF(B380="","",CHOOSE(MONTH(B380),"Ene","Feb","Mar","Abr","May","Jun","Jul","Ago","Sep","Oct","Nov","Dic")&amp;" "&amp;YEAR(B380))</f>
        <v/>
      </c>
      <c r="I380" s="76">
        <f>IF(B380="","",IF((YEAR(B380)-YEAR(Config!$C$7))*12+MONTH(B380)-MONTH(Config!$C$7)&lt;0,"Antes","T"&amp;(INT(((YEAR(B380)-YEAR(Config!$C$7))*12+MONTH(B380)-MONTH(Config!$C$7))/3)+1)))</f>
        <v/>
      </c>
      <c r="J380" s="76">
        <f>IF(E380="","",IFERROR(INDEX(Config!$C$11:$C$22,MATCH(E380,Config!$B$11:$B$22,0)),"No"))</f>
        <v/>
      </c>
      <c r="K380" s="77">
        <f>IF(B380="","",DATE(YEAR(B380),MONTH(B380),1))</f>
        <v/>
      </c>
    </row>
    <row r="381">
      <c r="B381" s="78" t="n"/>
      <c r="C381" s="79" t="n"/>
      <c r="D381" s="79" t="n"/>
      <c r="E381" s="79" t="n"/>
      <c r="F381" s="80" t="n"/>
      <c r="G381" s="76">
        <f>IF(D381="","",IFERROR(INDEX(Presupuesto!$C$9:$C$33,MATCH(D381,Presupuesto!$B$9:$B$33,0)),""))</f>
        <v/>
      </c>
      <c r="H381" s="76">
        <f>IF(B381="","",CHOOSE(MONTH(B381),"Ene","Feb","Mar","Abr","May","Jun","Jul","Ago","Sep","Oct","Nov","Dic")&amp;" "&amp;YEAR(B381))</f>
        <v/>
      </c>
      <c r="I381" s="76">
        <f>IF(B381="","",IF((YEAR(B381)-YEAR(Config!$C$7))*12+MONTH(B381)-MONTH(Config!$C$7)&lt;0,"Antes","T"&amp;(INT(((YEAR(B381)-YEAR(Config!$C$7))*12+MONTH(B381)-MONTH(Config!$C$7))/3)+1)))</f>
        <v/>
      </c>
      <c r="J381" s="76">
        <f>IF(E381="","",IFERROR(INDEX(Config!$C$11:$C$22,MATCH(E381,Config!$B$11:$B$22,0)),"No"))</f>
        <v/>
      </c>
      <c r="K381" s="77">
        <f>IF(B381="","",DATE(YEAR(B381),MONTH(B381),1))</f>
        <v/>
      </c>
    </row>
    <row r="382">
      <c r="B382" s="78" t="n"/>
      <c r="C382" s="79" t="n"/>
      <c r="D382" s="79" t="n"/>
      <c r="E382" s="79" t="n"/>
      <c r="F382" s="80" t="n"/>
      <c r="G382" s="76">
        <f>IF(D382="","",IFERROR(INDEX(Presupuesto!$C$9:$C$33,MATCH(D382,Presupuesto!$B$9:$B$33,0)),""))</f>
        <v/>
      </c>
      <c r="H382" s="76">
        <f>IF(B382="","",CHOOSE(MONTH(B382),"Ene","Feb","Mar","Abr","May","Jun","Jul","Ago","Sep","Oct","Nov","Dic")&amp;" "&amp;YEAR(B382))</f>
        <v/>
      </c>
      <c r="I382" s="76">
        <f>IF(B382="","",IF((YEAR(B382)-YEAR(Config!$C$7))*12+MONTH(B382)-MONTH(Config!$C$7)&lt;0,"Antes","T"&amp;(INT(((YEAR(B382)-YEAR(Config!$C$7))*12+MONTH(B382)-MONTH(Config!$C$7))/3)+1)))</f>
        <v/>
      </c>
      <c r="J382" s="76">
        <f>IF(E382="","",IFERROR(INDEX(Config!$C$11:$C$22,MATCH(E382,Config!$B$11:$B$22,0)),"No"))</f>
        <v/>
      </c>
      <c r="K382" s="77">
        <f>IF(B382="","",DATE(YEAR(B382),MONTH(B382),1))</f>
        <v/>
      </c>
    </row>
    <row r="383">
      <c r="B383" s="78" t="n"/>
      <c r="C383" s="79" t="n"/>
      <c r="D383" s="79" t="n"/>
      <c r="E383" s="79" t="n"/>
      <c r="F383" s="80" t="n"/>
      <c r="G383" s="76">
        <f>IF(D383="","",IFERROR(INDEX(Presupuesto!$C$9:$C$33,MATCH(D383,Presupuesto!$B$9:$B$33,0)),""))</f>
        <v/>
      </c>
      <c r="H383" s="76">
        <f>IF(B383="","",CHOOSE(MONTH(B383),"Ene","Feb","Mar","Abr","May","Jun","Jul","Ago","Sep","Oct","Nov","Dic")&amp;" "&amp;YEAR(B383))</f>
        <v/>
      </c>
      <c r="I383" s="76">
        <f>IF(B383="","",IF((YEAR(B383)-YEAR(Config!$C$7))*12+MONTH(B383)-MONTH(Config!$C$7)&lt;0,"Antes","T"&amp;(INT(((YEAR(B383)-YEAR(Config!$C$7))*12+MONTH(B383)-MONTH(Config!$C$7))/3)+1)))</f>
        <v/>
      </c>
      <c r="J383" s="76">
        <f>IF(E383="","",IFERROR(INDEX(Config!$C$11:$C$22,MATCH(E383,Config!$B$11:$B$22,0)),"No"))</f>
        <v/>
      </c>
      <c r="K383" s="77">
        <f>IF(B383="","",DATE(YEAR(B383),MONTH(B383),1))</f>
        <v/>
      </c>
    </row>
    <row r="384">
      <c r="B384" s="78" t="n"/>
      <c r="C384" s="79" t="n"/>
      <c r="D384" s="79" t="n"/>
      <c r="E384" s="79" t="n"/>
      <c r="F384" s="80" t="n"/>
      <c r="G384" s="76">
        <f>IF(D384="","",IFERROR(INDEX(Presupuesto!$C$9:$C$33,MATCH(D384,Presupuesto!$B$9:$B$33,0)),""))</f>
        <v/>
      </c>
      <c r="H384" s="76">
        <f>IF(B384="","",CHOOSE(MONTH(B384),"Ene","Feb","Mar","Abr","May","Jun","Jul","Ago","Sep","Oct","Nov","Dic")&amp;" "&amp;YEAR(B384))</f>
        <v/>
      </c>
      <c r="I384" s="76">
        <f>IF(B384="","",IF((YEAR(B384)-YEAR(Config!$C$7))*12+MONTH(B384)-MONTH(Config!$C$7)&lt;0,"Antes","T"&amp;(INT(((YEAR(B384)-YEAR(Config!$C$7))*12+MONTH(B384)-MONTH(Config!$C$7))/3)+1)))</f>
        <v/>
      </c>
      <c r="J384" s="76">
        <f>IF(E384="","",IFERROR(INDEX(Config!$C$11:$C$22,MATCH(E384,Config!$B$11:$B$22,0)),"No"))</f>
        <v/>
      </c>
      <c r="K384" s="77">
        <f>IF(B384="","",DATE(YEAR(B384),MONTH(B384),1))</f>
        <v/>
      </c>
    </row>
    <row r="385">
      <c r="B385" s="78" t="n"/>
      <c r="C385" s="79" t="n"/>
      <c r="D385" s="79" t="n"/>
      <c r="E385" s="79" t="n"/>
      <c r="F385" s="80" t="n"/>
      <c r="G385" s="76">
        <f>IF(D385="","",IFERROR(INDEX(Presupuesto!$C$9:$C$33,MATCH(D385,Presupuesto!$B$9:$B$33,0)),""))</f>
        <v/>
      </c>
      <c r="H385" s="76">
        <f>IF(B385="","",CHOOSE(MONTH(B385),"Ene","Feb","Mar","Abr","May","Jun","Jul","Ago","Sep","Oct","Nov","Dic")&amp;" "&amp;YEAR(B385))</f>
        <v/>
      </c>
      <c r="I385" s="76">
        <f>IF(B385="","",IF((YEAR(B385)-YEAR(Config!$C$7))*12+MONTH(B385)-MONTH(Config!$C$7)&lt;0,"Antes","T"&amp;(INT(((YEAR(B385)-YEAR(Config!$C$7))*12+MONTH(B385)-MONTH(Config!$C$7))/3)+1)))</f>
        <v/>
      </c>
      <c r="J385" s="76">
        <f>IF(E385="","",IFERROR(INDEX(Config!$C$11:$C$22,MATCH(E385,Config!$B$11:$B$22,0)),"No"))</f>
        <v/>
      </c>
      <c r="K385" s="77">
        <f>IF(B385="","",DATE(YEAR(B385),MONTH(B385),1))</f>
        <v/>
      </c>
    </row>
    <row r="386">
      <c r="B386" s="78" t="n"/>
      <c r="C386" s="79" t="n"/>
      <c r="D386" s="79" t="n"/>
      <c r="E386" s="79" t="n"/>
      <c r="F386" s="80" t="n"/>
      <c r="G386" s="76">
        <f>IF(D386="","",IFERROR(INDEX(Presupuesto!$C$9:$C$33,MATCH(D386,Presupuesto!$B$9:$B$33,0)),""))</f>
        <v/>
      </c>
      <c r="H386" s="76">
        <f>IF(B386="","",CHOOSE(MONTH(B386),"Ene","Feb","Mar","Abr","May","Jun","Jul","Ago","Sep","Oct","Nov","Dic")&amp;" "&amp;YEAR(B386))</f>
        <v/>
      </c>
      <c r="I386" s="76">
        <f>IF(B386="","",IF((YEAR(B386)-YEAR(Config!$C$7))*12+MONTH(B386)-MONTH(Config!$C$7)&lt;0,"Antes","T"&amp;(INT(((YEAR(B386)-YEAR(Config!$C$7))*12+MONTH(B386)-MONTH(Config!$C$7))/3)+1)))</f>
        <v/>
      </c>
      <c r="J386" s="76">
        <f>IF(E386="","",IFERROR(INDEX(Config!$C$11:$C$22,MATCH(E386,Config!$B$11:$B$22,0)),"No"))</f>
        <v/>
      </c>
      <c r="K386" s="77">
        <f>IF(B386="","",DATE(YEAR(B386),MONTH(B386),1))</f>
        <v/>
      </c>
    </row>
    <row r="387">
      <c r="B387" s="78" t="n"/>
      <c r="C387" s="79" t="n"/>
      <c r="D387" s="79" t="n"/>
      <c r="E387" s="79" t="n"/>
      <c r="F387" s="80" t="n"/>
      <c r="G387" s="76">
        <f>IF(D387="","",IFERROR(INDEX(Presupuesto!$C$9:$C$33,MATCH(D387,Presupuesto!$B$9:$B$33,0)),""))</f>
        <v/>
      </c>
      <c r="H387" s="76">
        <f>IF(B387="","",CHOOSE(MONTH(B387),"Ene","Feb","Mar","Abr","May","Jun","Jul","Ago","Sep","Oct","Nov","Dic")&amp;" "&amp;YEAR(B387))</f>
        <v/>
      </c>
      <c r="I387" s="76">
        <f>IF(B387="","",IF((YEAR(B387)-YEAR(Config!$C$7))*12+MONTH(B387)-MONTH(Config!$C$7)&lt;0,"Antes","T"&amp;(INT(((YEAR(B387)-YEAR(Config!$C$7))*12+MONTH(B387)-MONTH(Config!$C$7))/3)+1)))</f>
        <v/>
      </c>
      <c r="J387" s="76">
        <f>IF(E387="","",IFERROR(INDEX(Config!$C$11:$C$22,MATCH(E387,Config!$B$11:$B$22,0)),"No"))</f>
        <v/>
      </c>
      <c r="K387" s="77">
        <f>IF(B387="","",DATE(YEAR(B387),MONTH(B387),1))</f>
        <v/>
      </c>
    </row>
    <row r="388">
      <c r="B388" s="78" t="n"/>
      <c r="C388" s="79" t="n"/>
      <c r="D388" s="79" t="n"/>
      <c r="E388" s="79" t="n"/>
      <c r="F388" s="80" t="n"/>
      <c r="G388" s="76">
        <f>IF(D388="","",IFERROR(INDEX(Presupuesto!$C$9:$C$33,MATCH(D388,Presupuesto!$B$9:$B$33,0)),""))</f>
        <v/>
      </c>
      <c r="H388" s="76">
        <f>IF(B388="","",CHOOSE(MONTH(B388),"Ene","Feb","Mar","Abr","May","Jun","Jul","Ago","Sep","Oct","Nov","Dic")&amp;" "&amp;YEAR(B388))</f>
        <v/>
      </c>
      <c r="I388" s="76">
        <f>IF(B388="","",IF((YEAR(B388)-YEAR(Config!$C$7))*12+MONTH(B388)-MONTH(Config!$C$7)&lt;0,"Antes","T"&amp;(INT(((YEAR(B388)-YEAR(Config!$C$7))*12+MONTH(B388)-MONTH(Config!$C$7))/3)+1)))</f>
        <v/>
      </c>
      <c r="J388" s="76">
        <f>IF(E388="","",IFERROR(INDEX(Config!$C$11:$C$22,MATCH(E388,Config!$B$11:$B$22,0)),"No"))</f>
        <v/>
      </c>
      <c r="K388" s="77">
        <f>IF(B388="","",DATE(YEAR(B388),MONTH(B388),1))</f>
        <v/>
      </c>
    </row>
    <row r="389">
      <c r="B389" s="78" t="n"/>
      <c r="C389" s="79" t="n"/>
      <c r="D389" s="79" t="n"/>
      <c r="E389" s="79" t="n"/>
      <c r="F389" s="80" t="n"/>
      <c r="G389" s="76">
        <f>IF(D389="","",IFERROR(INDEX(Presupuesto!$C$9:$C$33,MATCH(D389,Presupuesto!$B$9:$B$33,0)),""))</f>
        <v/>
      </c>
      <c r="H389" s="76">
        <f>IF(B389="","",CHOOSE(MONTH(B389),"Ene","Feb","Mar","Abr","May","Jun","Jul","Ago","Sep","Oct","Nov","Dic")&amp;" "&amp;YEAR(B389))</f>
        <v/>
      </c>
      <c r="I389" s="76">
        <f>IF(B389="","",IF((YEAR(B389)-YEAR(Config!$C$7))*12+MONTH(B389)-MONTH(Config!$C$7)&lt;0,"Antes","T"&amp;(INT(((YEAR(B389)-YEAR(Config!$C$7))*12+MONTH(B389)-MONTH(Config!$C$7))/3)+1)))</f>
        <v/>
      </c>
      <c r="J389" s="76">
        <f>IF(E389="","",IFERROR(INDEX(Config!$C$11:$C$22,MATCH(E389,Config!$B$11:$B$22,0)),"No"))</f>
        <v/>
      </c>
      <c r="K389" s="77">
        <f>IF(B389="","",DATE(YEAR(B389),MONTH(B389),1))</f>
        <v/>
      </c>
    </row>
    <row r="390">
      <c r="B390" s="78" t="n"/>
      <c r="C390" s="79" t="n"/>
      <c r="D390" s="79" t="n"/>
      <c r="E390" s="79" t="n"/>
      <c r="F390" s="80" t="n"/>
      <c r="G390" s="76">
        <f>IF(D390="","",IFERROR(INDEX(Presupuesto!$C$9:$C$33,MATCH(D390,Presupuesto!$B$9:$B$33,0)),""))</f>
        <v/>
      </c>
      <c r="H390" s="76">
        <f>IF(B390="","",CHOOSE(MONTH(B390),"Ene","Feb","Mar","Abr","May","Jun","Jul","Ago","Sep","Oct","Nov","Dic")&amp;" "&amp;YEAR(B390))</f>
        <v/>
      </c>
      <c r="I390" s="76">
        <f>IF(B390="","",IF((YEAR(B390)-YEAR(Config!$C$7))*12+MONTH(B390)-MONTH(Config!$C$7)&lt;0,"Antes","T"&amp;(INT(((YEAR(B390)-YEAR(Config!$C$7))*12+MONTH(B390)-MONTH(Config!$C$7))/3)+1)))</f>
        <v/>
      </c>
      <c r="J390" s="76">
        <f>IF(E390="","",IFERROR(INDEX(Config!$C$11:$C$22,MATCH(E390,Config!$B$11:$B$22,0)),"No"))</f>
        <v/>
      </c>
      <c r="K390" s="77">
        <f>IF(B390="","",DATE(YEAR(B390),MONTH(B390),1))</f>
        <v/>
      </c>
    </row>
    <row r="391">
      <c r="B391" s="78" t="n"/>
      <c r="C391" s="79" t="n"/>
      <c r="D391" s="79" t="n"/>
      <c r="E391" s="79" t="n"/>
      <c r="F391" s="80" t="n"/>
      <c r="G391" s="76">
        <f>IF(D391="","",IFERROR(INDEX(Presupuesto!$C$9:$C$33,MATCH(D391,Presupuesto!$B$9:$B$33,0)),""))</f>
        <v/>
      </c>
      <c r="H391" s="76">
        <f>IF(B391="","",CHOOSE(MONTH(B391),"Ene","Feb","Mar","Abr","May","Jun","Jul","Ago","Sep","Oct","Nov","Dic")&amp;" "&amp;YEAR(B391))</f>
        <v/>
      </c>
      <c r="I391" s="76">
        <f>IF(B391="","",IF((YEAR(B391)-YEAR(Config!$C$7))*12+MONTH(B391)-MONTH(Config!$C$7)&lt;0,"Antes","T"&amp;(INT(((YEAR(B391)-YEAR(Config!$C$7))*12+MONTH(B391)-MONTH(Config!$C$7))/3)+1)))</f>
        <v/>
      </c>
      <c r="J391" s="76">
        <f>IF(E391="","",IFERROR(INDEX(Config!$C$11:$C$22,MATCH(E391,Config!$B$11:$B$22,0)),"No"))</f>
        <v/>
      </c>
      <c r="K391" s="77">
        <f>IF(B391="","",DATE(YEAR(B391),MONTH(B391),1))</f>
        <v/>
      </c>
    </row>
    <row r="392">
      <c r="B392" s="78" t="n"/>
      <c r="C392" s="79" t="n"/>
      <c r="D392" s="79" t="n"/>
      <c r="E392" s="79" t="n"/>
      <c r="F392" s="80" t="n"/>
      <c r="G392" s="76">
        <f>IF(D392="","",IFERROR(INDEX(Presupuesto!$C$9:$C$33,MATCH(D392,Presupuesto!$B$9:$B$33,0)),""))</f>
        <v/>
      </c>
      <c r="H392" s="76">
        <f>IF(B392="","",CHOOSE(MONTH(B392),"Ene","Feb","Mar","Abr","May","Jun","Jul","Ago","Sep","Oct","Nov","Dic")&amp;" "&amp;YEAR(B392))</f>
        <v/>
      </c>
      <c r="I392" s="76">
        <f>IF(B392="","",IF((YEAR(B392)-YEAR(Config!$C$7))*12+MONTH(B392)-MONTH(Config!$C$7)&lt;0,"Antes","T"&amp;(INT(((YEAR(B392)-YEAR(Config!$C$7))*12+MONTH(B392)-MONTH(Config!$C$7))/3)+1)))</f>
        <v/>
      </c>
      <c r="J392" s="76">
        <f>IF(E392="","",IFERROR(INDEX(Config!$C$11:$C$22,MATCH(E392,Config!$B$11:$B$22,0)),"No"))</f>
        <v/>
      </c>
      <c r="K392" s="77">
        <f>IF(B392="","",DATE(YEAR(B392),MONTH(B392),1))</f>
        <v/>
      </c>
    </row>
    <row r="393">
      <c r="B393" s="78" t="n"/>
      <c r="C393" s="79" t="n"/>
      <c r="D393" s="79" t="n"/>
      <c r="E393" s="79" t="n"/>
      <c r="F393" s="80" t="n"/>
      <c r="G393" s="76">
        <f>IF(D393="","",IFERROR(INDEX(Presupuesto!$C$9:$C$33,MATCH(D393,Presupuesto!$B$9:$B$33,0)),""))</f>
        <v/>
      </c>
      <c r="H393" s="76">
        <f>IF(B393="","",CHOOSE(MONTH(B393),"Ene","Feb","Mar","Abr","May","Jun","Jul","Ago","Sep","Oct","Nov","Dic")&amp;" "&amp;YEAR(B393))</f>
        <v/>
      </c>
      <c r="I393" s="76">
        <f>IF(B393="","",IF((YEAR(B393)-YEAR(Config!$C$7))*12+MONTH(B393)-MONTH(Config!$C$7)&lt;0,"Antes","T"&amp;(INT(((YEAR(B393)-YEAR(Config!$C$7))*12+MONTH(B393)-MONTH(Config!$C$7))/3)+1)))</f>
        <v/>
      </c>
      <c r="J393" s="76">
        <f>IF(E393="","",IFERROR(INDEX(Config!$C$11:$C$22,MATCH(E393,Config!$B$11:$B$22,0)),"No"))</f>
        <v/>
      </c>
      <c r="K393" s="77">
        <f>IF(B393="","",DATE(YEAR(B393),MONTH(B393),1))</f>
        <v/>
      </c>
    </row>
    <row r="394">
      <c r="B394" s="78" t="n"/>
      <c r="C394" s="79" t="n"/>
      <c r="D394" s="79" t="n"/>
      <c r="E394" s="79" t="n"/>
      <c r="F394" s="80" t="n"/>
      <c r="G394" s="76">
        <f>IF(D394="","",IFERROR(INDEX(Presupuesto!$C$9:$C$33,MATCH(D394,Presupuesto!$B$9:$B$33,0)),""))</f>
        <v/>
      </c>
      <c r="H394" s="76">
        <f>IF(B394="","",CHOOSE(MONTH(B394),"Ene","Feb","Mar","Abr","May","Jun","Jul","Ago","Sep","Oct","Nov","Dic")&amp;" "&amp;YEAR(B394))</f>
        <v/>
      </c>
      <c r="I394" s="76">
        <f>IF(B394="","",IF((YEAR(B394)-YEAR(Config!$C$7))*12+MONTH(B394)-MONTH(Config!$C$7)&lt;0,"Antes","T"&amp;(INT(((YEAR(B394)-YEAR(Config!$C$7))*12+MONTH(B394)-MONTH(Config!$C$7))/3)+1)))</f>
        <v/>
      </c>
      <c r="J394" s="76">
        <f>IF(E394="","",IFERROR(INDEX(Config!$C$11:$C$22,MATCH(E394,Config!$B$11:$B$22,0)),"No"))</f>
        <v/>
      </c>
      <c r="K394" s="77">
        <f>IF(B394="","",DATE(YEAR(B394),MONTH(B394),1))</f>
        <v/>
      </c>
    </row>
    <row r="395">
      <c r="B395" s="78" t="n"/>
      <c r="C395" s="79" t="n"/>
      <c r="D395" s="79" t="n"/>
      <c r="E395" s="79" t="n"/>
      <c r="F395" s="80" t="n"/>
      <c r="G395" s="76">
        <f>IF(D395="","",IFERROR(INDEX(Presupuesto!$C$9:$C$33,MATCH(D395,Presupuesto!$B$9:$B$33,0)),""))</f>
        <v/>
      </c>
      <c r="H395" s="76">
        <f>IF(B395="","",CHOOSE(MONTH(B395),"Ene","Feb","Mar","Abr","May","Jun","Jul","Ago","Sep","Oct","Nov","Dic")&amp;" "&amp;YEAR(B395))</f>
        <v/>
      </c>
      <c r="I395" s="76">
        <f>IF(B395="","",IF((YEAR(B395)-YEAR(Config!$C$7))*12+MONTH(B395)-MONTH(Config!$C$7)&lt;0,"Antes","T"&amp;(INT(((YEAR(B395)-YEAR(Config!$C$7))*12+MONTH(B395)-MONTH(Config!$C$7))/3)+1)))</f>
        <v/>
      </c>
      <c r="J395" s="76">
        <f>IF(E395="","",IFERROR(INDEX(Config!$C$11:$C$22,MATCH(E395,Config!$B$11:$B$22,0)),"No"))</f>
        <v/>
      </c>
      <c r="K395" s="77">
        <f>IF(B395="","",DATE(YEAR(B395),MONTH(B395),1))</f>
        <v/>
      </c>
    </row>
    <row r="396">
      <c r="B396" s="78" t="n"/>
      <c r="C396" s="79" t="n"/>
      <c r="D396" s="79" t="n"/>
      <c r="E396" s="79" t="n"/>
      <c r="F396" s="80" t="n"/>
      <c r="G396" s="76">
        <f>IF(D396="","",IFERROR(INDEX(Presupuesto!$C$9:$C$33,MATCH(D396,Presupuesto!$B$9:$B$33,0)),""))</f>
        <v/>
      </c>
      <c r="H396" s="76">
        <f>IF(B396="","",CHOOSE(MONTH(B396),"Ene","Feb","Mar","Abr","May","Jun","Jul","Ago","Sep","Oct","Nov","Dic")&amp;" "&amp;YEAR(B396))</f>
        <v/>
      </c>
      <c r="I396" s="76">
        <f>IF(B396="","",IF((YEAR(B396)-YEAR(Config!$C$7))*12+MONTH(B396)-MONTH(Config!$C$7)&lt;0,"Antes","T"&amp;(INT(((YEAR(B396)-YEAR(Config!$C$7))*12+MONTH(B396)-MONTH(Config!$C$7))/3)+1)))</f>
        <v/>
      </c>
      <c r="J396" s="76">
        <f>IF(E396="","",IFERROR(INDEX(Config!$C$11:$C$22,MATCH(E396,Config!$B$11:$B$22,0)),"No"))</f>
        <v/>
      </c>
      <c r="K396" s="77">
        <f>IF(B396="","",DATE(YEAR(B396),MONTH(B396),1))</f>
        <v/>
      </c>
    </row>
    <row r="397">
      <c r="B397" s="78" t="n"/>
      <c r="C397" s="79" t="n"/>
      <c r="D397" s="79" t="n"/>
      <c r="E397" s="79" t="n"/>
      <c r="F397" s="80" t="n"/>
      <c r="G397" s="76">
        <f>IF(D397="","",IFERROR(INDEX(Presupuesto!$C$9:$C$33,MATCH(D397,Presupuesto!$B$9:$B$33,0)),""))</f>
        <v/>
      </c>
      <c r="H397" s="76">
        <f>IF(B397="","",CHOOSE(MONTH(B397),"Ene","Feb","Mar","Abr","May","Jun","Jul","Ago","Sep","Oct","Nov","Dic")&amp;" "&amp;YEAR(B397))</f>
        <v/>
      </c>
      <c r="I397" s="76">
        <f>IF(B397="","",IF((YEAR(B397)-YEAR(Config!$C$7))*12+MONTH(B397)-MONTH(Config!$C$7)&lt;0,"Antes","T"&amp;(INT(((YEAR(B397)-YEAR(Config!$C$7))*12+MONTH(B397)-MONTH(Config!$C$7))/3)+1)))</f>
        <v/>
      </c>
      <c r="J397" s="76">
        <f>IF(E397="","",IFERROR(INDEX(Config!$C$11:$C$22,MATCH(E397,Config!$B$11:$B$22,0)),"No"))</f>
        <v/>
      </c>
      <c r="K397" s="77">
        <f>IF(B397="","",DATE(YEAR(B397),MONTH(B397),1))</f>
        <v/>
      </c>
    </row>
    <row r="398">
      <c r="B398" s="78" t="n"/>
      <c r="C398" s="79" t="n"/>
      <c r="D398" s="79" t="n"/>
      <c r="E398" s="79" t="n"/>
      <c r="F398" s="80" t="n"/>
      <c r="G398" s="76">
        <f>IF(D398="","",IFERROR(INDEX(Presupuesto!$C$9:$C$33,MATCH(D398,Presupuesto!$B$9:$B$33,0)),""))</f>
        <v/>
      </c>
      <c r="H398" s="76">
        <f>IF(B398="","",CHOOSE(MONTH(B398),"Ene","Feb","Mar","Abr","May","Jun","Jul","Ago","Sep","Oct","Nov","Dic")&amp;" "&amp;YEAR(B398))</f>
        <v/>
      </c>
      <c r="I398" s="76">
        <f>IF(B398="","",IF((YEAR(B398)-YEAR(Config!$C$7))*12+MONTH(B398)-MONTH(Config!$C$7)&lt;0,"Antes","T"&amp;(INT(((YEAR(B398)-YEAR(Config!$C$7))*12+MONTH(B398)-MONTH(Config!$C$7))/3)+1)))</f>
        <v/>
      </c>
      <c r="J398" s="76">
        <f>IF(E398="","",IFERROR(INDEX(Config!$C$11:$C$22,MATCH(E398,Config!$B$11:$B$22,0)),"No"))</f>
        <v/>
      </c>
      <c r="K398" s="77">
        <f>IF(B398="","",DATE(YEAR(B398),MONTH(B398),1))</f>
        <v/>
      </c>
    </row>
    <row r="399">
      <c r="B399" s="78" t="n"/>
      <c r="C399" s="79" t="n"/>
      <c r="D399" s="79" t="n"/>
      <c r="E399" s="79" t="n"/>
      <c r="F399" s="80" t="n"/>
      <c r="G399" s="76">
        <f>IF(D399="","",IFERROR(INDEX(Presupuesto!$C$9:$C$33,MATCH(D399,Presupuesto!$B$9:$B$33,0)),""))</f>
        <v/>
      </c>
      <c r="H399" s="76">
        <f>IF(B399="","",CHOOSE(MONTH(B399),"Ene","Feb","Mar","Abr","May","Jun","Jul","Ago","Sep","Oct","Nov","Dic")&amp;" "&amp;YEAR(B399))</f>
        <v/>
      </c>
      <c r="I399" s="76">
        <f>IF(B399="","",IF((YEAR(B399)-YEAR(Config!$C$7))*12+MONTH(B399)-MONTH(Config!$C$7)&lt;0,"Antes","T"&amp;(INT(((YEAR(B399)-YEAR(Config!$C$7))*12+MONTH(B399)-MONTH(Config!$C$7))/3)+1)))</f>
        <v/>
      </c>
      <c r="J399" s="76">
        <f>IF(E399="","",IFERROR(INDEX(Config!$C$11:$C$22,MATCH(E399,Config!$B$11:$B$22,0)),"No"))</f>
        <v/>
      </c>
      <c r="K399" s="77">
        <f>IF(B399="","",DATE(YEAR(B399),MONTH(B399),1))</f>
        <v/>
      </c>
    </row>
    <row r="400">
      <c r="B400" s="78" t="n"/>
      <c r="C400" s="79" t="n"/>
      <c r="D400" s="79" t="n"/>
      <c r="E400" s="79" t="n"/>
      <c r="F400" s="80" t="n"/>
      <c r="G400" s="76">
        <f>IF(D400="","",IFERROR(INDEX(Presupuesto!$C$9:$C$33,MATCH(D400,Presupuesto!$B$9:$B$33,0)),""))</f>
        <v/>
      </c>
      <c r="H400" s="76">
        <f>IF(B400="","",CHOOSE(MONTH(B400),"Ene","Feb","Mar","Abr","May","Jun","Jul","Ago","Sep","Oct","Nov","Dic")&amp;" "&amp;YEAR(B400))</f>
        <v/>
      </c>
      <c r="I400" s="76">
        <f>IF(B400="","",IF((YEAR(B400)-YEAR(Config!$C$7))*12+MONTH(B400)-MONTH(Config!$C$7)&lt;0,"Antes","T"&amp;(INT(((YEAR(B400)-YEAR(Config!$C$7))*12+MONTH(B400)-MONTH(Config!$C$7))/3)+1)))</f>
        <v/>
      </c>
      <c r="J400" s="76">
        <f>IF(E400="","",IFERROR(INDEX(Config!$C$11:$C$22,MATCH(E400,Config!$B$11:$B$22,0)),"No"))</f>
        <v/>
      </c>
      <c r="K400" s="77">
        <f>IF(B400="","",DATE(YEAR(B400),MONTH(B400),1))</f>
        <v/>
      </c>
    </row>
    <row r="401">
      <c r="B401" s="78" t="n"/>
      <c r="C401" s="79" t="n"/>
      <c r="D401" s="79" t="n"/>
      <c r="E401" s="79" t="n"/>
      <c r="F401" s="80" t="n"/>
      <c r="G401" s="76">
        <f>IF(D401="","",IFERROR(INDEX(Presupuesto!$C$9:$C$33,MATCH(D401,Presupuesto!$B$9:$B$33,0)),""))</f>
        <v/>
      </c>
      <c r="H401" s="76">
        <f>IF(B401="","",CHOOSE(MONTH(B401),"Ene","Feb","Mar","Abr","May","Jun","Jul","Ago","Sep","Oct","Nov","Dic")&amp;" "&amp;YEAR(B401))</f>
        <v/>
      </c>
      <c r="I401" s="76">
        <f>IF(B401="","",IF((YEAR(B401)-YEAR(Config!$C$7))*12+MONTH(B401)-MONTH(Config!$C$7)&lt;0,"Antes","T"&amp;(INT(((YEAR(B401)-YEAR(Config!$C$7))*12+MONTH(B401)-MONTH(Config!$C$7))/3)+1)))</f>
        <v/>
      </c>
      <c r="J401" s="76">
        <f>IF(E401="","",IFERROR(INDEX(Config!$C$11:$C$22,MATCH(E401,Config!$B$11:$B$22,0)),"No"))</f>
        <v/>
      </c>
      <c r="K401" s="77">
        <f>IF(B401="","",DATE(YEAR(B401),MONTH(B401),1))</f>
        <v/>
      </c>
    </row>
    <row r="402">
      <c r="B402" s="78" t="n"/>
      <c r="C402" s="79" t="n"/>
      <c r="D402" s="79" t="n"/>
      <c r="E402" s="79" t="n"/>
      <c r="F402" s="80" t="n"/>
      <c r="G402" s="76">
        <f>IF(D402="","",IFERROR(INDEX(Presupuesto!$C$9:$C$33,MATCH(D402,Presupuesto!$B$9:$B$33,0)),""))</f>
        <v/>
      </c>
      <c r="H402" s="76">
        <f>IF(B402="","",CHOOSE(MONTH(B402),"Ene","Feb","Mar","Abr","May","Jun","Jul","Ago","Sep","Oct","Nov","Dic")&amp;" "&amp;YEAR(B402))</f>
        <v/>
      </c>
      <c r="I402" s="76">
        <f>IF(B402="","",IF((YEAR(B402)-YEAR(Config!$C$7))*12+MONTH(B402)-MONTH(Config!$C$7)&lt;0,"Antes","T"&amp;(INT(((YEAR(B402)-YEAR(Config!$C$7))*12+MONTH(B402)-MONTH(Config!$C$7))/3)+1)))</f>
        <v/>
      </c>
      <c r="J402" s="76">
        <f>IF(E402="","",IFERROR(INDEX(Config!$C$11:$C$22,MATCH(E402,Config!$B$11:$B$22,0)),"No"))</f>
        <v/>
      </c>
      <c r="K402" s="77">
        <f>IF(B402="","",DATE(YEAR(B402),MONTH(B402),1))</f>
        <v/>
      </c>
    </row>
    <row r="403">
      <c r="B403" s="78" t="n"/>
      <c r="C403" s="79" t="n"/>
      <c r="D403" s="79" t="n"/>
      <c r="E403" s="79" t="n"/>
      <c r="F403" s="80" t="n"/>
      <c r="G403" s="76">
        <f>IF(D403="","",IFERROR(INDEX(Presupuesto!$C$9:$C$33,MATCH(D403,Presupuesto!$B$9:$B$33,0)),""))</f>
        <v/>
      </c>
      <c r="H403" s="76">
        <f>IF(B403="","",CHOOSE(MONTH(B403),"Ene","Feb","Mar","Abr","May","Jun","Jul","Ago","Sep","Oct","Nov","Dic")&amp;" "&amp;YEAR(B403))</f>
        <v/>
      </c>
      <c r="I403" s="76">
        <f>IF(B403="","",IF((YEAR(B403)-YEAR(Config!$C$7))*12+MONTH(B403)-MONTH(Config!$C$7)&lt;0,"Antes","T"&amp;(INT(((YEAR(B403)-YEAR(Config!$C$7))*12+MONTH(B403)-MONTH(Config!$C$7))/3)+1)))</f>
        <v/>
      </c>
      <c r="J403" s="76">
        <f>IF(E403="","",IFERROR(INDEX(Config!$C$11:$C$22,MATCH(E403,Config!$B$11:$B$22,0)),"No"))</f>
        <v/>
      </c>
      <c r="K403" s="77">
        <f>IF(B403="","",DATE(YEAR(B403),MONTH(B403),1))</f>
        <v/>
      </c>
    </row>
    <row r="404">
      <c r="B404" s="78" t="n"/>
      <c r="C404" s="79" t="n"/>
      <c r="D404" s="79" t="n"/>
      <c r="E404" s="79" t="n"/>
      <c r="F404" s="80" t="n"/>
      <c r="G404" s="76">
        <f>IF(D404="","",IFERROR(INDEX(Presupuesto!$C$9:$C$33,MATCH(D404,Presupuesto!$B$9:$B$33,0)),""))</f>
        <v/>
      </c>
      <c r="H404" s="76">
        <f>IF(B404="","",CHOOSE(MONTH(B404),"Ene","Feb","Mar","Abr","May","Jun","Jul","Ago","Sep","Oct","Nov","Dic")&amp;" "&amp;YEAR(B404))</f>
        <v/>
      </c>
      <c r="I404" s="76">
        <f>IF(B404="","",IF((YEAR(B404)-YEAR(Config!$C$7))*12+MONTH(B404)-MONTH(Config!$C$7)&lt;0,"Antes","T"&amp;(INT(((YEAR(B404)-YEAR(Config!$C$7))*12+MONTH(B404)-MONTH(Config!$C$7))/3)+1)))</f>
        <v/>
      </c>
      <c r="J404" s="76">
        <f>IF(E404="","",IFERROR(INDEX(Config!$C$11:$C$22,MATCH(E404,Config!$B$11:$B$22,0)),"No"))</f>
        <v/>
      </c>
      <c r="K404" s="77">
        <f>IF(B404="","",DATE(YEAR(B404),MONTH(B404),1))</f>
        <v/>
      </c>
    </row>
    <row r="405">
      <c r="B405" s="78" t="n"/>
      <c r="C405" s="79" t="n"/>
      <c r="D405" s="79" t="n"/>
      <c r="E405" s="79" t="n"/>
      <c r="F405" s="80" t="n"/>
      <c r="G405" s="76">
        <f>IF(D405="","",IFERROR(INDEX(Presupuesto!$C$9:$C$33,MATCH(D405,Presupuesto!$B$9:$B$33,0)),""))</f>
        <v/>
      </c>
      <c r="H405" s="76">
        <f>IF(B405="","",CHOOSE(MONTH(B405),"Ene","Feb","Mar","Abr","May","Jun","Jul","Ago","Sep","Oct","Nov","Dic")&amp;" "&amp;YEAR(B405))</f>
        <v/>
      </c>
      <c r="I405" s="76">
        <f>IF(B405="","",IF((YEAR(B405)-YEAR(Config!$C$7))*12+MONTH(B405)-MONTH(Config!$C$7)&lt;0,"Antes","T"&amp;(INT(((YEAR(B405)-YEAR(Config!$C$7))*12+MONTH(B405)-MONTH(Config!$C$7))/3)+1)))</f>
        <v/>
      </c>
      <c r="J405" s="76">
        <f>IF(E405="","",IFERROR(INDEX(Config!$C$11:$C$22,MATCH(E405,Config!$B$11:$B$22,0)),"No"))</f>
        <v/>
      </c>
      <c r="K405" s="77">
        <f>IF(B405="","",DATE(YEAR(B405),MONTH(B405),1))</f>
        <v/>
      </c>
    </row>
    <row r="406">
      <c r="B406" s="78" t="n"/>
      <c r="C406" s="79" t="n"/>
      <c r="D406" s="79" t="n"/>
      <c r="E406" s="79" t="n"/>
      <c r="F406" s="80" t="n"/>
      <c r="G406" s="76">
        <f>IF(D406="","",IFERROR(INDEX(Presupuesto!$C$9:$C$33,MATCH(D406,Presupuesto!$B$9:$B$33,0)),""))</f>
        <v/>
      </c>
      <c r="H406" s="76">
        <f>IF(B406="","",CHOOSE(MONTH(B406),"Ene","Feb","Mar","Abr","May","Jun","Jul","Ago","Sep","Oct","Nov","Dic")&amp;" "&amp;YEAR(B406))</f>
        <v/>
      </c>
      <c r="I406" s="76">
        <f>IF(B406="","",IF((YEAR(B406)-YEAR(Config!$C$7))*12+MONTH(B406)-MONTH(Config!$C$7)&lt;0,"Antes","T"&amp;(INT(((YEAR(B406)-YEAR(Config!$C$7))*12+MONTH(B406)-MONTH(Config!$C$7))/3)+1)))</f>
        <v/>
      </c>
      <c r="J406" s="76">
        <f>IF(E406="","",IFERROR(INDEX(Config!$C$11:$C$22,MATCH(E406,Config!$B$11:$B$22,0)),"No"))</f>
        <v/>
      </c>
      <c r="K406" s="77">
        <f>IF(B406="","",DATE(YEAR(B406),MONTH(B406),1))</f>
        <v/>
      </c>
    </row>
    <row r="407">
      <c r="B407" s="78" t="n"/>
      <c r="C407" s="79" t="n"/>
      <c r="D407" s="79" t="n"/>
      <c r="E407" s="79" t="n"/>
      <c r="F407" s="80" t="n"/>
      <c r="G407" s="76">
        <f>IF(D407="","",IFERROR(INDEX(Presupuesto!$C$9:$C$33,MATCH(D407,Presupuesto!$B$9:$B$33,0)),""))</f>
        <v/>
      </c>
      <c r="H407" s="76">
        <f>IF(B407="","",CHOOSE(MONTH(B407),"Ene","Feb","Mar","Abr","May","Jun","Jul","Ago","Sep","Oct","Nov","Dic")&amp;" "&amp;YEAR(B407))</f>
        <v/>
      </c>
      <c r="I407" s="76">
        <f>IF(B407="","",IF((YEAR(B407)-YEAR(Config!$C$7))*12+MONTH(B407)-MONTH(Config!$C$7)&lt;0,"Antes","T"&amp;(INT(((YEAR(B407)-YEAR(Config!$C$7))*12+MONTH(B407)-MONTH(Config!$C$7))/3)+1)))</f>
        <v/>
      </c>
      <c r="J407" s="76">
        <f>IF(E407="","",IFERROR(INDEX(Config!$C$11:$C$22,MATCH(E407,Config!$B$11:$B$22,0)),"No"))</f>
        <v/>
      </c>
      <c r="K407" s="77">
        <f>IF(B407="","",DATE(YEAR(B407),MONTH(B407),1))</f>
        <v/>
      </c>
    </row>
    <row r="408">
      <c r="B408" s="78" t="n"/>
      <c r="C408" s="79" t="n"/>
      <c r="D408" s="79" t="n"/>
      <c r="E408" s="79" t="n"/>
      <c r="F408" s="80" t="n"/>
      <c r="G408" s="76">
        <f>IF(D408="","",IFERROR(INDEX(Presupuesto!$C$9:$C$33,MATCH(D408,Presupuesto!$B$9:$B$33,0)),""))</f>
        <v/>
      </c>
      <c r="H408" s="76">
        <f>IF(B408="","",CHOOSE(MONTH(B408),"Ene","Feb","Mar","Abr","May","Jun","Jul","Ago","Sep","Oct","Nov","Dic")&amp;" "&amp;YEAR(B408))</f>
        <v/>
      </c>
      <c r="I408" s="76">
        <f>IF(B408="","",IF((YEAR(B408)-YEAR(Config!$C$7))*12+MONTH(B408)-MONTH(Config!$C$7)&lt;0,"Antes","T"&amp;(INT(((YEAR(B408)-YEAR(Config!$C$7))*12+MONTH(B408)-MONTH(Config!$C$7))/3)+1)))</f>
        <v/>
      </c>
      <c r="J408" s="76">
        <f>IF(E408="","",IFERROR(INDEX(Config!$C$11:$C$22,MATCH(E408,Config!$B$11:$B$22,0)),"No"))</f>
        <v/>
      </c>
      <c r="K408" s="77">
        <f>IF(B408="","",DATE(YEAR(B408),MONTH(B408),1))</f>
        <v/>
      </c>
    </row>
    <row r="409">
      <c r="B409" s="78" t="n"/>
      <c r="C409" s="79" t="n"/>
      <c r="D409" s="79" t="n"/>
      <c r="E409" s="79" t="n"/>
      <c r="F409" s="80" t="n"/>
      <c r="G409" s="76">
        <f>IF(D409="","",IFERROR(INDEX(Presupuesto!$C$9:$C$33,MATCH(D409,Presupuesto!$B$9:$B$33,0)),""))</f>
        <v/>
      </c>
      <c r="H409" s="76">
        <f>IF(B409="","",CHOOSE(MONTH(B409),"Ene","Feb","Mar","Abr","May","Jun","Jul","Ago","Sep","Oct","Nov","Dic")&amp;" "&amp;YEAR(B409))</f>
        <v/>
      </c>
      <c r="I409" s="76">
        <f>IF(B409="","",IF((YEAR(B409)-YEAR(Config!$C$7))*12+MONTH(B409)-MONTH(Config!$C$7)&lt;0,"Antes","T"&amp;(INT(((YEAR(B409)-YEAR(Config!$C$7))*12+MONTH(B409)-MONTH(Config!$C$7))/3)+1)))</f>
        <v/>
      </c>
      <c r="J409" s="76">
        <f>IF(E409="","",IFERROR(INDEX(Config!$C$11:$C$22,MATCH(E409,Config!$B$11:$B$22,0)),"No"))</f>
        <v/>
      </c>
      <c r="K409" s="77">
        <f>IF(B409="","",DATE(YEAR(B409),MONTH(B409),1))</f>
        <v/>
      </c>
    </row>
    <row r="410">
      <c r="B410" s="78" t="n"/>
      <c r="C410" s="79" t="n"/>
      <c r="D410" s="79" t="n"/>
      <c r="E410" s="79" t="n"/>
      <c r="F410" s="80" t="n"/>
      <c r="G410" s="76">
        <f>IF(D410="","",IFERROR(INDEX(Presupuesto!$C$9:$C$33,MATCH(D410,Presupuesto!$B$9:$B$33,0)),""))</f>
        <v/>
      </c>
      <c r="H410" s="76">
        <f>IF(B410="","",CHOOSE(MONTH(B410),"Ene","Feb","Mar","Abr","May","Jun","Jul","Ago","Sep","Oct","Nov","Dic")&amp;" "&amp;YEAR(B410))</f>
        <v/>
      </c>
      <c r="I410" s="76">
        <f>IF(B410="","",IF((YEAR(B410)-YEAR(Config!$C$7))*12+MONTH(B410)-MONTH(Config!$C$7)&lt;0,"Antes","T"&amp;(INT(((YEAR(B410)-YEAR(Config!$C$7))*12+MONTH(B410)-MONTH(Config!$C$7))/3)+1)))</f>
        <v/>
      </c>
      <c r="J410" s="76">
        <f>IF(E410="","",IFERROR(INDEX(Config!$C$11:$C$22,MATCH(E410,Config!$B$11:$B$22,0)),"No"))</f>
        <v/>
      </c>
      <c r="K410" s="77">
        <f>IF(B410="","",DATE(YEAR(B410),MONTH(B410),1))</f>
        <v/>
      </c>
    </row>
    <row r="411">
      <c r="B411" s="78" t="n"/>
      <c r="C411" s="79" t="n"/>
      <c r="D411" s="79" t="n"/>
      <c r="E411" s="79" t="n"/>
      <c r="F411" s="80" t="n"/>
      <c r="G411" s="76">
        <f>IF(D411="","",IFERROR(INDEX(Presupuesto!$C$9:$C$33,MATCH(D411,Presupuesto!$B$9:$B$33,0)),""))</f>
        <v/>
      </c>
      <c r="H411" s="76">
        <f>IF(B411="","",CHOOSE(MONTH(B411),"Ene","Feb","Mar","Abr","May","Jun","Jul","Ago","Sep","Oct","Nov","Dic")&amp;" "&amp;YEAR(B411))</f>
        <v/>
      </c>
      <c r="I411" s="76">
        <f>IF(B411="","",IF((YEAR(B411)-YEAR(Config!$C$7))*12+MONTH(B411)-MONTH(Config!$C$7)&lt;0,"Antes","T"&amp;(INT(((YEAR(B411)-YEAR(Config!$C$7))*12+MONTH(B411)-MONTH(Config!$C$7))/3)+1)))</f>
        <v/>
      </c>
      <c r="J411" s="76">
        <f>IF(E411="","",IFERROR(INDEX(Config!$C$11:$C$22,MATCH(E411,Config!$B$11:$B$22,0)),"No"))</f>
        <v/>
      </c>
      <c r="K411" s="77">
        <f>IF(B411="","",DATE(YEAR(B411),MONTH(B411),1))</f>
        <v/>
      </c>
    </row>
    <row r="412">
      <c r="B412" s="78" t="n"/>
      <c r="C412" s="79" t="n"/>
      <c r="D412" s="79" t="n"/>
      <c r="E412" s="79" t="n"/>
      <c r="F412" s="80" t="n"/>
      <c r="G412" s="76">
        <f>IF(D412="","",IFERROR(INDEX(Presupuesto!$C$9:$C$33,MATCH(D412,Presupuesto!$B$9:$B$33,0)),""))</f>
        <v/>
      </c>
      <c r="H412" s="76">
        <f>IF(B412="","",CHOOSE(MONTH(B412),"Ene","Feb","Mar","Abr","May","Jun","Jul","Ago","Sep","Oct","Nov","Dic")&amp;" "&amp;YEAR(B412))</f>
        <v/>
      </c>
      <c r="I412" s="76">
        <f>IF(B412="","",IF((YEAR(B412)-YEAR(Config!$C$7))*12+MONTH(B412)-MONTH(Config!$C$7)&lt;0,"Antes","T"&amp;(INT(((YEAR(B412)-YEAR(Config!$C$7))*12+MONTH(B412)-MONTH(Config!$C$7))/3)+1)))</f>
        <v/>
      </c>
      <c r="J412" s="76">
        <f>IF(E412="","",IFERROR(INDEX(Config!$C$11:$C$22,MATCH(E412,Config!$B$11:$B$22,0)),"No"))</f>
        <v/>
      </c>
      <c r="K412" s="77">
        <f>IF(B412="","",DATE(YEAR(B412),MONTH(B412),1))</f>
        <v/>
      </c>
    </row>
    <row r="413">
      <c r="B413" s="78" t="n"/>
      <c r="C413" s="79" t="n"/>
      <c r="D413" s="79" t="n"/>
      <c r="E413" s="79" t="n"/>
      <c r="F413" s="80" t="n"/>
      <c r="G413" s="76">
        <f>IF(D413="","",IFERROR(INDEX(Presupuesto!$C$9:$C$33,MATCH(D413,Presupuesto!$B$9:$B$33,0)),""))</f>
        <v/>
      </c>
      <c r="H413" s="76">
        <f>IF(B413="","",CHOOSE(MONTH(B413),"Ene","Feb","Mar","Abr","May","Jun","Jul","Ago","Sep","Oct","Nov","Dic")&amp;" "&amp;YEAR(B413))</f>
        <v/>
      </c>
      <c r="I413" s="76">
        <f>IF(B413="","",IF((YEAR(B413)-YEAR(Config!$C$7))*12+MONTH(B413)-MONTH(Config!$C$7)&lt;0,"Antes","T"&amp;(INT(((YEAR(B413)-YEAR(Config!$C$7))*12+MONTH(B413)-MONTH(Config!$C$7))/3)+1)))</f>
        <v/>
      </c>
      <c r="J413" s="76">
        <f>IF(E413="","",IFERROR(INDEX(Config!$C$11:$C$22,MATCH(E413,Config!$B$11:$B$22,0)),"No"))</f>
        <v/>
      </c>
      <c r="K413" s="77">
        <f>IF(B413="","",DATE(YEAR(B413),MONTH(B413),1))</f>
        <v/>
      </c>
    </row>
    <row r="414">
      <c r="B414" s="78" t="n"/>
      <c r="C414" s="79" t="n"/>
      <c r="D414" s="79" t="n"/>
      <c r="E414" s="79" t="n"/>
      <c r="F414" s="80" t="n"/>
      <c r="G414" s="76">
        <f>IF(D414="","",IFERROR(INDEX(Presupuesto!$C$9:$C$33,MATCH(D414,Presupuesto!$B$9:$B$33,0)),""))</f>
        <v/>
      </c>
      <c r="H414" s="76">
        <f>IF(B414="","",CHOOSE(MONTH(B414),"Ene","Feb","Mar","Abr","May","Jun","Jul","Ago","Sep","Oct","Nov","Dic")&amp;" "&amp;YEAR(B414))</f>
        <v/>
      </c>
      <c r="I414" s="76">
        <f>IF(B414="","",IF((YEAR(B414)-YEAR(Config!$C$7))*12+MONTH(B414)-MONTH(Config!$C$7)&lt;0,"Antes","T"&amp;(INT(((YEAR(B414)-YEAR(Config!$C$7))*12+MONTH(B414)-MONTH(Config!$C$7))/3)+1)))</f>
        <v/>
      </c>
      <c r="J414" s="76">
        <f>IF(E414="","",IFERROR(INDEX(Config!$C$11:$C$22,MATCH(E414,Config!$B$11:$B$22,0)),"No"))</f>
        <v/>
      </c>
      <c r="K414" s="77">
        <f>IF(B414="","",DATE(YEAR(B414),MONTH(B414),1))</f>
        <v/>
      </c>
    </row>
    <row r="415">
      <c r="B415" s="78" t="n"/>
      <c r="C415" s="79" t="n"/>
      <c r="D415" s="79" t="n"/>
      <c r="E415" s="79" t="n"/>
      <c r="F415" s="80" t="n"/>
      <c r="G415" s="76">
        <f>IF(D415="","",IFERROR(INDEX(Presupuesto!$C$9:$C$33,MATCH(D415,Presupuesto!$B$9:$B$33,0)),""))</f>
        <v/>
      </c>
      <c r="H415" s="76">
        <f>IF(B415="","",CHOOSE(MONTH(B415),"Ene","Feb","Mar","Abr","May","Jun","Jul","Ago","Sep","Oct","Nov","Dic")&amp;" "&amp;YEAR(B415))</f>
        <v/>
      </c>
      <c r="I415" s="76">
        <f>IF(B415="","",IF((YEAR(B415)-YEAR(Config!$C$7))*12+MONTH(B415)-MONTH(Config!$C$7)&lt;0,"Antes","T"&amp;(INT(((YEAR(B415)-YEAR(Config!$C$7))*12+MONTH(B415)-MONTH(Config!$C$7))/3)+1)))</f>
        <v/>
      </c>
      <c r="J415" s="76">
        <f>IF(E415="","",IFERROR(INDEX(Config!$C$11:$C$22,MATCH(E415,Config!$B$11:$B$22,0)),"No"))</f>
        <v/>
      </c>
      <c r="K415" s="77">
        <f>IF(B415="","",DATE(YEAR(B415),MONTH(B415),1))</f>
        <v/>
      </c>
    </row>
    <row r="416">
      <c r="B416" s="78" t="n"/>
      <c r="C416" s="79" t="n"/>
      <c r="D416" s="79" t="n"/>
      <c r="E416" s="79" t="n"/>
      <c r="F416" s="80" t="n"/>
      <c r="G416" s="76">
        <f>IF(D416="","",IFERROR(INDEX(Presupuesto!$C$9:$C$33,MATCH(D416,Presupuesto!$B$9:$B$33,0)),""))</f>
        <v/>
      </c>
      <c r="H416" s="76">
        <f>IF(B416="","",CHOOSE(MONTH(B416),"Ene","Feb","Mar","Abr","May","Jun","Jul","Ago","Sep","Oct","Nov","Dic")&amp;" "&amp;YEAR(B416))</f>
        <v/>
      </c>
      <c r="I416" s="76">
        <f>IF(B416="","",IF((YEAR(B416)-YEAR(Config!$C$7))*12+MONTH(B416)-MONTH(Config!$C$7)&lt;0,"Antes","T"&amp;(INT(((YEAR(B416)-YEAR(Config!$C$7))*12+MONTH(B416)-MONTH(Config!$C$7))/3)+1)))</f>
        <v/>
      </c>
      <c r="J416" s="76">
        <f>IF(E416="","",IFERROR(INDEX(Config!$C$11:$C$22,MATCH(E416,Config!$B$11:$B$22,0)),"No"))</f>
        <v/>
      </c>
      <c r="K416" s="77">
        <f>IF(B416="","",DATE(YEAR(B416),MONTH(B416),1))</f>
        <v/>
      </c>
    </row>
    <row r="417">
      <c r="B417" s="78" t="n"/>
      <c r="C417" s="79" t="n"/>
      <c r="D417" s="79" t="n"/>
      <c r="E417" s="79" t="n"/>
      <c r="F417" s="80" t="n"/>
      <c r="G417" s="76">
        <f>IF(D417="","",IFERROR(INDEX(Presupuesto!$C$9:$C$33,MATCH(D417,Presupuesto!$B$9:$B$33,0)),""))</f>
        <v/>
      </c>
      <c r="H417" s="76">
        <f>IF(B417="","",CHOOSE(MONTH(B417),"Ene","Feb","Mar","Abr","May","Jun","Jul","Ago","Sep","Oct","Nov","Dic")&amp;" "&amp;YEAR(B417))</f>
        <v/>
      </c>
      <c r="I417" s="76">
        <f>IF(B417="","",IF((YEAR(B417)-YEAR(Config!$C$7))*12+MONTH(B417)-MONTH(Config!$C$7)&lt;0,"Antes","T"&amp;(INT(((YEAR(B417)-YEAR(Config!$C$7))*12+MONTH(B417)-MONTH(Config!$C$7))/3)+1)))</f>
        <v/>
      </c>
      <c r="J417" s="76">
        <f>IF(E417="","",IFERROR(INDEX(Config!$C$11:$C$22,MATCH(E417,Config!$B$11:$B$22,0)),"No"))</f>
        <v/>
      </c>
      <c r="K417" s="77">
        <f>IF(B417="","",DATE(YEAR(B417),MONTH(B417),1))</f>
        <v/>
      </c>
    </row>
    <row r="418">
      <c r="B418" s="78" t="n"/>
      <c r="C418" s="79" t="n"/>
      <c r="D418" s="79" t="n"/>
      <c r="E418" s="79" t="n"/>
      <c r="F418" s="80" t="n"/>
      <c r="G418" s="76">
        <f>IF(D418="","",IFERROR(INDEX(Presupuesto!$C$9:$C$33,MATCH(D418,Presupuesto!$B$9:$B$33,0)),""))</f>
        <v/>
      </c>
      <c r="H418" s="76">
        <f>IF(B418="","",CHOOSE(MONTH(B418),"Ene","Feb","Mar","Abr","May","Jun","Jul","Ago","Sep","Oct","Nov","Dic")&amp;" "&amp;YEAR(B418))</f>
        <v/>
      </c>
      <c r="I418" s="76">
        <f>IF(B418="","",IF((YEAR(B418)-YEAR(Config!$C$7))*12+MONTH(B418)-MONTH(Config!$C$7)&lt;0,"Antes","T"&amp;(INT(((YEAR(B418)-YEAR(Config!$C$7))*12+MONTH(B418)-MONTH(Config!$C$7))/3)+1)))</f>
        <v/>
      </c>
      <c r="J418" s="76">
        <f>IF(E418="","",IFERROR(INDEX(Config!$C$11:$C$22,MATCH(E418,Config!$B$11:$B$22,0)),"No"))</f>
        <v/>
      </c>
      <c r="K418" s="77">
        <f>IF(B418="","",DATE(YEAR(B418),MONTH(B418),1))</f>
        <v/>
      </c>
    </row>
    <row r="419">
      <c r="B419" s="78" t="n"/>
      <c r="C419" s="79" t="n"/>
      <c r="D419" s="79" t="n"/>
      <c r="E419" s="79" t="n"/>
      <c r="F419" s="80" t="n"/>
      <c r="G419" s="76">
        <f>IF(D419="","",IFERROR(INDEX(Presupuesto!$C$9:$C$33,MATCH(D419,Presupuesto!$B$9:$B$33,0)),""))</f>
        <v/>
      </c>
      <c r="H419" s="76">
        <f>IF(B419="","",CHOOSE(MONTH(B419),"Ene","Feb","Mar","Abr","May","Jun","Jul","Ago","Sep","Oct","Nov","Dic")&amp;" "&amp;YEAR(B419))</f>
        <v/>
      </c>
      <c r="I419" s="76">
        <f>IF(B419="","",IF((YEAR(B419)-YEAR(Config!$C$7))*12+MONTH(B419)-MONTH(Config!$C$7)&lt;0,"Antes","T"&amp;(INT(((YEAR(B419)-YEAR(Config!$C$7))*12+MONTH(B419)-MONTH(Config!$C$7))/3)+1)))</f>
        <v/>
      </c>
      <c r="J419" s="76">
        <f>IF(E419="","",IFERROR(INDEX(Config!$C$11:$C$22,MATCH(E419,Config!$B$11:$B$22,0)),"No"))</f>
        <v/>
      </c>
      <c r="K419" s="77">
        <f>IF(B419="","",DATE(YEAR(B419),MONTH(B419),1))</f>
        <v/>
      </c>
    </row>
    <row r="420">
      <c r="B420" s="78" t="n"/>
      <c r="C420" s="79" t="n"/>
      <c r="D420" s="79" t="n"/>
      <c r="E420" s="79" t="n"/>
      <c r="F420" s="80" t="n"/>
      <c r="G420" s="76">
        <f>IF(D420="","",IFERROR(INDEX(Presupuesto!$C$9:$C$33,MATCH(D420,Presupuesto!$B$9:$B$33,0)),""))</f>
        <v/>
      </c>
      <c r="H420" s="76">
        <f>IF(B420="","",CHOOSE(MONTH(B420),"Ene","Feb","Mar","Abr","May","Jun","Jul","Ago","Sep","Oct","Nov","Dic")&amp;" "&amp;YEAR(B420))</f>
        <v/>
      </c>
      <c r="I420" s="76">
        <f>IF(B420="","",IF((YEAR(B420)-YEAR(Config!$C$7))*12+MONTH(B420)-MONTH(Config!$C$7)&lt;0,"Antes","T"&amp;(INT(((YEAR(B420)-YEAR(Config!$C$7))*12+MONTH(B420)-MONTH(Config!$C$7))/3)+1)))</f>
        <v/>
      </c>
      <c r="J420" s="76">
        <f>IF(E420="","",IFERROR(INDEX(Config!$C$11:$C$22,MATCH(E420,Config!$B$11:$B$22,0)),"No"))</f>
        <v/>
      </c>
      <c r="K420" s="77">
        <f>IF(B420="","",DATE(YEAR(B420),MONTH(B420),1))</f>
        <v/>
      </c>
    </row>
    <row r="421">
      <c r="B421" s="78" t="n"/>
      <c r="C421" s="79" t="n"/>
      <c r="D421" s="79" t="n"/>
      <c r="E421" s="79" t="n"/>
      <c r="F421" s="80" t="n"/>
      <c r="G421" s="76">
        <f>IF(D421="","",IFERROR(INDEX(Presupuesto!$C$9:$C$33,MATCH(D421,Presupuesto!$B$9:$B$33,0)),""))</f>
        <v/>
      </c>
      <c r="H421" s="76">
        <f>IF(B421="","",CHOOSE(MONTH(B421),"Ene","Feb","Mar","Abr","May","Jun","Jul","Ago","Sep","Oct","Nov","Dic")&amp;" "&amp;YEAR(B421))</f>
        <v/>
      </c>
      <c r="I421" s="76">
        <f>IF(B421="","",IF((YEAR(B421)-YEAR(Config!$C$7))*12+MONTH(B421)-MONTH(Config!$C$7)&lt;0,"Antes","T"&amp;(INT(((YEAR(B421)-YEAR(Config!$C$7))*12+MONTH(B421)-MONTH(Config!$C$7))/3)+1)))</f>
        <v/>
      </c>
      <c r="J421" s="76">
        <f>IF(E421="","",IFERROR(INDEX(Config!$C$11:$C$22,MATCH(E421,Config!$B$11:$B$22,0)),"No"))</f>
        <v/>
      </c>
      <c r="K421" s="77">
        <f>IF(B421="","",DATE(YEAR(B421),MONTH(B421),1))</f>
        <v/>
      </c>
    </row>
    <row r="422">
      <c r="B422" s="78" t="n"/>
      <c r="C422" s="79" t="n"/>
      <c r="D422" s="79" t="n"/>
      <c r="E422" s="79" t="n"/>
      <c r="F422" s="80" t="n"/>
      <c r="G422" s="76">
        <f>IF(D422="","",IFERROR(INDEX(Presupuesto!$C$9:$C$33,MATCH(D422,Presupuesto!$B$9:$B$33,0)),""))</f>
        <v/>
      </c>
      <c r="H422" s="76">
        <f>IF(B422="","",CHOOSE(MONTH(B422),"Ene","Feb","Mar","Abr","May","Jun","Jul","Ago","Sep","Oct","Nov","Dic")&amp;" "&amp;YEAR(B422))</f>
        <v/>
      </c>
      <c r="I422" s="76">
        <f>IF(B422="","",IF((YEAR(B422)-YEAR(Config!$C$7))*12+MONTH(B422)-MONTH(Config!$C$7)&lt;0,"Antes","T"&amp;(INT(((YEAR(B422)-YEAR(Config!$C$7))*12+MONTH(B422)-MONTH(Config!$C$7))/3)+1)))</f>
        <v/>
      </c>
      <c r="J422" s="76">
        <f>IF(E422="","",IFERROR(INDEX(Config!$C$11:$C$22,MATCH(E422,Config!$B$11:$B$22,0)),"No"))</f>
        <v/>
      </c>
      <c r="K422" s="77">
        <f>IF(B422="","",DATE(YEAR(B422),MONTH(B422),1))</f>
        <v/>
      </c>
    </row>
    <row r="423">
      <c r="B423" s="78" t="n"/>
      <c r="C423" s="79" t="n"/>
      <c r="D423" s="79" t="n"/>
      <c r="E423" s="79" t="n"/>
      <c r="F423" s="80" t="n"/>
      <c r="G423" s="76">
        <f>IF(D423="","",IFERROR(INDEX(Presupuesto!$C$9:$C$33,MATCH(D423,Presupuesto!$B$9:$B$33,0)),""))</f>
        <v/>
      </c>
      <c r="H423" s="76">
        <f>IF(B423="","",CHOOSE(MONTH(B423),"Ene","Feb","Mar","Abr","May","Jun","Jul","Ago","Sep","Oct","Nov","Dic")&amp;" "&amp;YEAR(B423))</f>
        <v/>
      </c>
      <c r="I423" s="76">
        <f>IF(B423="","",IF((YEAR(B423)-YEAR(Config!$C$7))*12+MONTH(B423)-MONTH(Config!$C$7)&lt;0,"Antes","T"&amp;(INT(((YEAR(B423)-YEAR(Config!$C$7))*12+MONTH(B423)-MONTH(Config!$C$7))/3)+1)))</f>
        <v/>
      </c>
      <c r="J423" s="76">
        <f>IF(E423="","",IFERROR(INDEX(Config!$C$11:$C$22,MATCH(E423,Config!$B$11:$B$22,0)),"No"))</f>
        <v/>
      </c>
      <c r="K423" s="77">
        <f>IF(B423="","",DATE(YEAR(B423),MONTH(B423),1))</f>
        <v/>
      </c>
    </row>
    <row r="424">
      <c r="B424" s="78" t="n"/>
      <c r="C424" s="79" t="n"/>
      <c r="D424" s="79" t="n"/>
      <c r="E424" s="79" t="n"/>
      <c r="F424" s="80" t="n"/>
      <c r="G424" s="76">
        <f>IF(D424="","",IFERROR(INDEX(Presupuesto!$C$9:$C$33,MATCH(D424,Presupuesto!$B$9:$B$33,0)),""))</f>
        <v/>
      </c>
      <c r="H424" s="76">
        <f>IF(B424="","",CHOOSE(MONTH(B424),"Ene","Feb","Mar","Abr","May","Jun","Jul","Ago","Sep","Oct","Nov","Dic")&amp;" "&amp;YEAR(B424))</f>
        <v/>
      </c>
      <c r="I424" s="76">
        <f>IF(B424="","",IF((YEAR(B424)-YEAR(Config!$C$7))*12+MONTH(B424)-MONTH(Config!$C$7)&lt;0,"Antes","T"&amp;(INT(((YEAR(B424)-YEAR(Config!$C$7))*12+MONTH(B424)-MONTH(Config!$C$7))/3)+1)))</f>
        <v/>
      </c>
      <c r="J424" s="76">
        <f>IF(E424="","",IFERROR(INDEX(Config!$C$11:$C$22,MATCH(E424,Config!$B$11:$B$22,0)),"No"))</f>
        <v/>
      </c>
      <c r="K424" s="77">
        <f>IF(B424="","",DATE(YEAR(B424),MONTH(B424),1))</f>
        <v/>
      </c>
    </row>
    <row r="425">
      <c r="B425" s="78" t="n"/>
      <c r="C425" s="79" t="n"/>
      <c r="D425" s="79" t="n"/>
      <c r="E425" s="79" t="n"/>
      <c r="F425" s="80" t="n"/>
      <c r="G425" s="76">
        <f>IF(D425="","",IFERROR(INDEX(Presupuesto!$C$9:$C$33,MATCH(D425,Presupuesto!$B$9:$B$33,0)),""))</f>
        <v/>
      </c>
      <c r="H425" s="76">
        <f>IF(B425="","",CHOOSE(MONTH(B425),"Ene","Feb","Mar","Abr","May","Jun","Jul","Ago","Sep","Oct","Nov","Dic")&amp;" "&amp;YEAR(B425))</f>
        <v/>
      </c>
      <c r="I425" s="76">
        <f>IF(B425="","",IF((YEAR(B425)-YEAR(Config!$C$7))*12+MONTH(B425)-MONTH(Config!$C$7)&lt;0,"Antes","T"&amp;(INT(((YEAR(B425)-YEAR(Config!$C$7))*12+MONTH(B425)-MONTH(Config!$C$7))/3)+1)))</f>
        <v/>
      </c>
      <c r="J425" s="76">
        <f>IF(E425="","",IFERROR(INDEX(Config!$C$11:$C$22,MATCH(E425,Config!$B$11:$B$22,0)),"No"))</f>
        <v/>
      </c>
      <c r="K425" s="77">
        <f>IF(B425="","",DATE(YEAR(B425),MONTH(B425),1))</f>
        <v/>
      </c>
    </row>
    <row r="426">
      <c r="B426" s="78" t="n"/>
      <c r="C426" s="79" t="n"/>
      <c r="D426" s="79" t="n"/>
      <c r="E426" s="79" t="n"/>
      <c r="F426" s="80" t="n"/>
      <c r="G426" s="76">
        <f>IF(D426="","",IFERROR(INDEX(Presupuesto!$C$9:$C$33,MATCH(D426,Presupuesto!$B$9:$B$33,0)),""))</f>
        <v/>
      </c>
      <c r="H426" s="76">
        <f>IF(B426="","",CHOOSE(MONTH(B426),"Ene","Feb","Mar","Abr","May","Jun","Jul","Ago","Sep","Oct","Nov","Dic")&amp;" "&amp;YEAR(B426))</f>
        <v/>
      </c>
      <c r="I426" s="76">
        <f>IF(B426="","",IF((YEAR(B426)-YEAR(Config!$C$7))*12+MONTH(B426)-MONTH(Config!$C$7)&lt;0,"Antes","T"&amp;(INT(((YEAR(B426)-YEAR(Config!$C$7))*12+MONTH(B426)-MONTH(Config!$C$7))/3)+1)))</f>
        <v/>
      </c>
      <c r="J426" s="76">
        <f>IF(E426="","",IFERROR(INDEX(Config!$C$11:$C$22,MATCH(E426,Config!$B$11:$B$22,0)),"No"))</f>
        <v/>
      </c>
      <c r="K426" s="77">
        <f>IF(B426="","",DATE(YEAR(B426),MONTH(B426),1))</f>
        <v/>
      </c>
    </row>
    <row r="427">
      <c r="B427" s="78" t="n"/>
      <c r="C427" s="79" t="n"/>
      <c r="D427" s="79" t="n"/>
      <c r="E427" s="79" t="n"/>
      <c r="F427" s="80" t="n"/>
      <c r="G427" s="76">
        <f>IF(D427="","",IFERROR(INDEX(Presupuesto!$C$9:$C$33,MATCH(D427,Presupuesto!$B$9:$B$33,0)),""))</f>
        <v/>
      </c>
      <c r="H427" s="76">
        <f>IF(B427="","",CHOOSE(MONTH(B427),"Ene","Feb","Mar","Abr","May","Jun","Jul","Ago","Sep","Oct","Nov","Dic")&amp;" "&amp;YEAR(B427))</f>
        <v/>
      </c>
      <c r="I427" s="76">
        <f>IF(B427="","",IF((YEAR(B427)-YEAR(Config!$C$7))*12+MONTH(B427)-MONTH(Config!$C$7)&lt;0,"Antes","T"&amp;(INT(((YEAR(B427)-YEAR(Config!$C$7))*12+MONTH(B427)-MONTH(Config!$C$7))/3)+1)))</f>
        <v/>
      </c>
      <c r="J427" s="76">
        <f>IF(E427="","",IFERROR(INDEX(Config!$C$11:$C$22,MATCH(E427,Config!$B$11:$B$22,0)),"No"))</f>
        <v/>
      </c>
      <c r="K427" s="77">
        <f>IF(B427="","",DATE(YEAR(B427),MONTH(B427),1))</f>
        <v/>
      </c>
    </row>
    <row r="428">
      <c r="B428" s="78" t="n"/>
      <c r="C428" s="79" t="n"/>
      <c r="D428" s="79" t="n"/>
      <c r="E428" s="79" t="n"/>
      <c r="F428" s="80" t="n"/>
      <c r="G428" s="76">
        <f>IF(D428="","",IFERROR(INDEX(Presupuesto!$C$9:$C$33,MATCH(D428,Presupuesto!$B$9:$B$33,0)),""))</f>
        <v/>
      </c>
      <c r="H428" s="76">
        <f>IF(B428="","",CHOOSE(MONTH(B428),"Ene","Feb","Mar","Abr","May","Jun","Jul","Ago","Sep","Oct","Nov","Dic")&amp;" "&amp;YEAR(B428))</f>
        <v/>
      </c>
      <c r="I428" s="76">
        <f>IF(B428="","",IF((YEAR(B428)-YEAR(Config!$C$7))*12+MONTH(B428)-MONTH(Config!$C$7)&lt;0,"Antes","T"&amp;(INT(((YEAR(B428)-YEAR(Config!$C$7))*12+MONTH(B428)-MONTH(Config!$C$7))/3)+1)))</f>
        <v/>
      </c>
      <c r="J428" s="76">
        <f>IF(E428="","",IFERROR(INDEX(Config!$C$11:$C$22,MATCH(E428,Config!$B$11:$B$22,0)),"No"))</f>
        <v/>
      </c>
      <c r="K428" s="77">
        <f>IF(B428="","",DATE(YEAR(B428),MONTH(B428),1))</f>
        <v/>
      </c>
    </row>
    <row r="429">
      <c r="B429" s="78" t="n"/>
      <c r="C429" s="79" t="n"/>
      <c r="D429" s="79" t="n"/>
      <c r="E429" s="79" t="n"/>
      <c r="F429" s="80" t="n"/>
      <c r="G429" s="76">
        <f>IF(D429="","",IFERROR(INDEX(Presupuesto!$C$9:$C$33,MATCH(D429,Presupuesto!$B$9:$B$33,0)),""))</f>
        <v/>
      </c>
      <c r="H429" s="76">
        <f>IF(B429="","",CHOOSE(MONTH(B429),"Ene","Feb","Mar","Abr","May","Jun","Jul","Ago","Sep","Oct","Nov","Dic")&amp;" "&amp;YEAR(B429))</f>
        <v/>
      </c>
      <c r="I429" s="76">
        <f>IF(B429="","",IF((YEAR(B429)-YEAR(Config!$C$7))*12+MONTH(B429)-MONTH(Config!$C$7)&lt;0,"Antes","T"&amp;(INT(((YEAR(B429)-YEAR(Config!$C$7))*12+MONTH(B429)-MONTH(Config!$C$7))/3)+1)))</f>
        <v/>
      </c>
      <c r="J429" s="76">
        <f>IF(E429="","",IFERROR(INDEX(Config!$C$11:$C$22,MATCH(E429,Config!$B$11:$B$22,0)),"No"))</f>
        <v/>
      </c>
      <c r="K429" s="77">
        <f>IF(B429="","",DATE(YEAR(B429),MONTH(B429),1))</f>
        <v/>
      </c>
    </row>
    <row r="430">
      <c r="B430" s="78" t="n"/>
      <c r="C430" s="79" t="n"/>
      <c r="D430" s="79" t="n"/>
      <c r="E430" s="79" t="n"/>
      <c r="F430" s="80" t="n"/>
      <c r="G430" s="76">
        <f>IF(D430="","",IFERROR(INDEX(Presupuesto!$C$9:$C$33,MATCH(D430,Presupuesto!$B$9:$B$33,0)),""))</f>
        <v/>
      </c>
      <c r="H430" s="76">
        <f>IF(B430="","",CHOOSE(MONTH(B430),"Ene","Feb","Mar","Abr","May","Jun","Jul","Ago","Sep","Oct","Nov","Dic")&amp;" "&amp;YEAR(B430))</f>
        <v/>
      </c>
      <c r="I430" s="76">
        <f>IF(B430="","",IF((YEAR(B430)-YEAR(Config!$C$7))*12+MONTH(B430)-MONTH(Config!$C$7)&lt;0,"Antes","T"&amp;(INT(((YEAR(B430)-YEAR(Config!$C$7))*12+MONTH(B430)-MONTH(Config!$C$7))/3)+1)))</f>
        <v/>
      </c>
      <c r="J430" s="76">
        <f>IF(E430="","",IFERROR(INDEX(Config!$C$11:$C$22,MATCH(E430,Config!$B$11:$B$22,0)),"No"))</f>
        <v/>
      </c>
      <c r="K430" s="77">
        <f>IF(B430="","",DATE(YEAR(B430),MONTH(B430),1))</f>
        <v/>
      </c>
    </row>
    <row r="431">
      <c r="B431" s="78" t="n"/>
      <c r="C431" s="79" t="n"/>
      <c r="D431" s="79" t="n"/>
      <c r="E431" s="79" t="n"/>
      <c r="F431" s="80" t="n"/>
      <c r="G431" s="76">
        <f>IF(D431="","",IFERROR(INDEX(Presupuesto!$C$9:$C$33,MATCH(D431,Presupuesto!$B$9:$B$33,0)),""))</f>
        <v/>
      </c>
      <c r="H431" s="76">
        <f>IF(B431="","",CHOOSE(MONTH(B431),"Ene","Feb","Mar","Abr","May","Jun","Jul","Ago","Sep","Oct","Nov","Dic")&amp;" "&amp;YEAR(B431))</f>
        <v/>
      </c>
      <c r="I431" s="76">
        <f>IF(B431="","",IF((YEAR(B431)-YEAR(Config!$C$7))*12+MONTH(B431)-MONTH(Config!$C$7)&lt;0,"Antes","T"&amp;(INT(((YEAR(B431)-YEAR(Config!$C$7))*12+MONTH(B431)-MONTH(Config!$C$7))/3)+1)))</f>
        <v/>
      </c>
      <c r="J431" s="76">
        <f>IF(E431="","",IFERROR(INDEX(Config!$C$11:$C$22,MATCH(E431,Config!$B$11:$B$22,0)),"No"))</f>
        <v/>
      </c>
      <c r="K431" s="77">
        <f>IF(B431="","",DATE(YEAR(B431),MONTH(B431),1))</f>
        <v/>
      </c>
    </row>
    <row r="432">
      <c r="B432" s="78" t="n"/>
      <c r="C432" s="79" t="n"/>
      <c r="D432" s="79" t="n"/>
      <c r="E432" s="79" t="n"/>
      <c r="F432" s="80" t="n"/>
      <c r="G432" s="76">
        <f>IF(D432="","",IFERROR(INDEX(Presupuesto!$C$9:$C$33,MATCH(D432,Presupuesto!$B$9:$B$33,0)),""))</f>
        <v/>
      </c>
      <c r="H432" s="76">
        <f>IF(B432="","",CHOOSE(MONTH(B432),"Ene","Feb","Mar","Abr","May","Jun","Jul","Ago","Sep","Oct","Nov","Dic")&amp;" "&amp;YEAR(B432))</f>
        <v/>
      </c>
      <c r="I432" s="76">
        <f>IF(B432="","",IF((YEAR(B432)-YEAR(Config!$C$7))*12+MONTH(B432)-MONTH(Config!$C$7)&lt;0,"Antes","T"&amp;(INT(((YEAR(B432)-YEAR(Config!$C$7))*12+MONTH(B432)-MONTH(Config!$C$7))/3)+1)))</f>
        <v/>
      </c>
      <c r="J432" s="76">
        <f>IF(E432="","",IFERROR(INDEX(Config!$C$11:$C$22,MATCH(E432,Config!$B$11:$B$22,0)),"No"))</f>
        <v/>
      </c>
      <c r="K432" s="77">
        <f>IF(B432="","",DATE(YEAR(B432),MONTH(B432),1))</f>
        <v/>
      </c>
    </row>
    <row r="433">
      <c r="B433" s="78" t="n"/>
      <c r="C433" s="79" t="n"/>
      <c r="D433" s="79" t="n"/>
      <c r="E433" s="79" t="n"/>
      <c r="F433" s="80" t="n"/>
      <c r="G433" s="76">
        <f>IF(D433="","",IFERROR(INDEX(Presupuesto!$C$9:$C$33,MATCH(D433,Presupuesto!$B$9:$B$33,0)),""))</f>
        <v/>
      </c>
      <c r="H433" s="76">
        <f>IF(B433="","",CHOOSE(MONTH(B433),"Ene","Feb","Mar","Abr","May","Jun","Jul","Ago","Sep","Oct","Nov","Dic")&amp;" "&amp;YEAR(B433))</f>
        <v/>
      </c>
      <c r="I433" s="76">
        <f>IF(B433="","",IF((YEAR(B433)-YEAR(Config!$C$7))*12+MONTH(B433)-MONTH(Config!$C$7)&lt;0,"Antes","T"&amp;(INT(((YEAR(B433)-YEAR(Config!$C$7))*12+MONTH(B433)-MONTH(Config!$C$7))/3)+1)))</f>
        <v/>
      </c>
      <c r="J433" s="76">
        <f>IF(E433="","",IFERROR(INDEX(Config!$C$11:$C$22,MATCH(E433,Config!$B$11:$B$22,0)),"No"))</f>
        <v/>
      </c>
      <c r="K433" s="77">
        <f>IF(B433="","",DATE(YEAR(B433),MONTH(B433),1))</f>
        <v/>
      </c>
    </row>
    <row r="434">
      <c r="B434" s="78" t="n"/>
      <c r="C434" s="79" t="n"/>
      <c r="D434" s="79" t="n"/>
      <c r="E434" s="79" t="n"/>
      <c r="F434" s="80" t="n"/>
      <c r="G434" s="76">
        <f>IF(D434="","",IFERROR(INDEX(Presupuesto!$C$9:$C$33,MATCH(D434,Presupuesto!$B$9:$B$33,0)),""))</f>
        <v/>
      </c>
      <c r="H434" s="76">
        <f>IF(B434="","",CHOOSE(MONTH(B434),"Ene","Feb","Mar","Abr","May","Jun","Jul","Ago","Sep","Oct","Nov","Dic")&amp;" "&amp;YEAR(B434))</f>
        <v/>
      </c>
      <c r="I434" s="76">
        <f>IF(B434="","",IF((YEAR(B434)-YEAR(Config!$C$7))*12+MONTH(B434)-MONTH(Config!$C$7)&lt;0,"Antes","T"&amp;(INT(((YEAR(B434)-YEAR(Config!$C$7))*12+MONTH(B434)-MONTH(Config!$C$7))/3)+1)))</f>
        <v/>
      </c>
      <c r="J434" s="76">
        <f>IF(E434="","",IFERROR(INDEX(Config!$C$11:$C$22,MATCH(E434,Config!$B$11:$B$22,0)),"No"))</f>
        <v/>
      </c>
      <c r="K434" s="77">
        <f>IF(B434="","",DATE(YEAR(B434),MONTH(B434),1))</f>
        <v/>
      </c>
    </row>
    <row r="435">
      <c r="B435" s="78" t="n"/>
      <c r="C435" s="79" t="n"/>
      <c r="D435" s="79" t="n"/>
      <c r="E435" s="79" t="n"/>
      <c r="F435" s="80" t="n"/>
      <c r="G435" s="76">
        <f>IF(D435="","",IFERROR(INDEX(Presupuesto!$C$9:$C$33,MATCH(D435,Presupuesto!$B$9:$B$33,0)),""))</f>
        <v/>
      </c>
      <c r="H435" s="76">
        <f>IF(B435="","",CHOOSE(MONTH(B435),"Ene","Feb","Mar","Abr","May","Jun","Jul","Ago","Sep","Oct","Nov","Dic")&amp;" "&amp;YEAR(B435))</f>
        <v/>
      </c>
      <c r="I435" s="76">
        <f>IF(B435="","",IF((YEAR(B435)-YEAR(Config!$C$7))*12+MONTH(B435)-MONTH(Config!$C$7)&lt;0,"Antes","T"&amp;(INT(((YEAR(B435)-YEAR(Config!$C$7))*12+MONTH(B435)-MONTH(Config!$C$7))/3)+1)))</f>
        <v/>
      </c>
      <c r="J435" s="76">
        <f>IF(E435="","",IFERROR(INDEX(Config!$C$11:$C$22,MATCH(E435,Config!$B$11:$B$22,0)),"No"))</f>
        <v/>
      </c>
      <c r="K435" s="77">
        <f>IF(B435="","",DATE(YEAR(B435),MONTH(B435),1))</f>
        <v/>
      </c>
    </row>
    <row r="436">
      <c r="B436" s="78" t="n"/>
      <c r="C436" s="79" t="n"/>
      <c r="D436" s="79" t="n"/>
      <c r="E436" s="79" t="n"/>
      <c r="F436" s="80" t="n"/>
      <c r="G436" s="76">
        <f>IF(D436="","",IFERROR(INDEX(Presupuesto!$C$9:$C$33,MATCH(D436,Presupuesto!$B$9:$B$33,0)),""))</f>
        <v/>
      </c>
      <c r="H436" s="76">
        <f>IF(B436="","",CHOOSE(MONTH(B436),"Ene","Feb","Mar","Abr","May","Jun","Jul","Ago","Sep","Oct","Nov","Dic")&amp;" "&amp;YEAR(B436))</f>
        <v/>
      </c>
      <c r="I436" s="76">
        <f>IF(B436="","",IF((YEAR(B436)-YEAR(Config!$C$7))*12+MONTH(B436)-MONTH(Config!$C$7)&lt;0,"Antes","T"&amp;(INT(((YEAR(B436)-YEAR(Config!$C$7))*12+MONTH(B436)-MONTH(Config!$C$7))/3)+1)))</f>
        <v/>
      </c>
      <c r="J436" s="76">
        <f>IF(E436="","",IFERROR(INDEX(Config!$C$11:$C$22,MATCH(E436,Config!$B$11:$B$22,0)),"No"))</f>
        <v/>
      </c>
      <c r="K436" s="77">
        <f>IF(B436="","",DATE(YEAR(B436),MONTH(B436),1))</f>
        <v/>
      </c>
    </row>
    <row r="437">
      <c r="B437" s="78" t="n"/>
      <c r="C437" s="79" t="n"/>
      <c r="D437" s="79" t="n"/>
      <c r="E437" s="79" t="n"/>
      <c r="F437" s="80" t="n"/>
      <c r="G437" s="76">
        <f>IF(D437="","",IFERROR(INDEX(Presupuesto!$C$9:$C$33,MATCH(D437,Presupuesto!$B$9:$B$33,0)),""))</f>
        <v/>
      </c>
      <c r="H437" s="76">
        <f>IF(B437="","",CHOOSE(MONTH(B437),"Ene","Feb","Mar","Abr","May","Jun","Jul","Ago","Sep","Oct","Nov","Dic")&amp;" "&amp;YEAR(B437))</f>
        <v/>
      </c>
      <c r="I437" s="76">
        <f>IF(B437="","",IF((YEAR(B437)-YEAR(Config!$C$7))*12+MONTH(B437)-MONTH(Config!$C$7)&lt;0,"Antes","T"&amp;(INT(((YEAR(B437)-YEAR(Config!$C$7))*12+MONTH(B437)-MONTH(Config!$C$7))/3)+1)))</f>
        <v/>
      </c>
      <c r="J437" s="76">
        <f>IF(E437="","",IFERROR(INDEX(Config!$C$11:$C$22,MATCH(E437,Config!$B$11:$B$22,0)),"No"))</f>
        <v/>
      </c>
      <c r="K437" s="77">
        <f>IF(B437="","",DATE(YEAR(B437),MONTH(B437),1))</f>
        <v/>
      </c>
    </row>
    <row r="438">
      <c r="B438" s="78" t="n"/>
      <c r="C438" s="79" t="n"/>
      <c r="D438" s="79" t="n"/>
      <c r="E438" s="79" t="n"/>
      <c r="F438" s="80" t="n"/>
      <c r="G438" s="76">
        <f>IF(D438="","",IFERROR(INDEX(Presupuesto!$C$9:$C$33,MATCH(D438,Presupuesto!$B$9:$B$33,0)),""))</f>
        <v/>
      </c>
      <c r="H438" s="76">
        <f>IF(B438="","",CHOOSE(MONTH(B438),"Ene","Feb","Mar","Abr","May","Jun","Jul","Ago","Sep","Oct","Nov","Dic")&amp;" "&amp;YEAR(B438))</f>
        <v/>
      </c>
      <c r="I438" s="76">
        <f>IF(B438="","",IF((YEAR(B438)-YEAR(Config!$C$7))*12+MONTH(B438)-MONTH(Config!$C$7)&lt;0,"Antes","T"&amp;(INT(((YEAR(B438)-YEAR(Config!$C$7))*12+MONTH(B438)-MONTH(Config!$C$7))/3)+1)))</f>
        <v/>
      </c>
      <c r="J438" s="76">
        <f>IF(E438="","",IFERROR(INDEX(Config!$C$11:$C$22,MATCH(E438,Config!$B$11:$B$22,0)),"No"))</f>
        <v/>
      </c>
      <c r="K438" s="77">
        <f>IF(B438="","",DATE(YEAR(B438),MONTH(B438),1))</f>
        <v/>
      </c>
    </row>
    <row r="439">
      <c r="B439" s="78" t="n"/>
      <c r="C439" s="79" t="n"/>
      <c r="D439" s="79" t="n"/>
      <c r="E439" s="79" t="n"/>
      <c r="F439" s="80" t="n"/>
      <c r="G439" s="76">
        <f>IF(D439="","",IFERROR(INDEX(Presupuesto!$C$9:$C$33,MATCH(D439,Presupuesto!$B$9:$B$33,0)),""))</f>
        <v/>
      </c>
      <c r="H439" s="76">
        <f>IF(B439="","",CHOOSE(MONTH(B439),"Ene","Feb","Mar","Abr","May","Jun","Jul","Ago","Sep","Oct","Nov","Dic")&amp;" "&amp;YEAR(B439))</f>
        <v/>
      </c>
      <c r="I439" s="76">
        <f>IF(B439="","",IF((YEAR(B439)-YEAR(Config!$C$7))*12+MONTH(B439)-MONTH(Config!$C$7)&lt;0,"Antes","T"&amp;(INT(((YEAR(B439)-YEAR(Config!$C$7))*12+MONTH(B439)-MONTH(Config!$C$7))/3)+1)))</f>
        <v/>
      </c>
      <c r="J439" s="76">
        <f>IF(E439="","",IFERROR(INDEX(Config!$C$11:$C$22,MATCH(E439,Config!$B$11:$B$22,0)),"No"))</f>
        <v/>
      </c>
      <c r="K439" s="77">
        <f>IF(B439="","",DATE(YEAR(B439),MONTH(B439),1))</f>
        <v/>
      </c>
    </row>
    <row r="440">
      <c r="B440" s="78" t="n"/>
      <c r="C440" s="79" t="n"/>
      <c r="D440" s="79" t="n"/>
      <c r="E440" s="79" t="n"/>
      <c r="F440" s="80" t="n"/>
      <c r="G440" s="76">
        <f>IF(D440="","",IFERROR(INDEX(Presupuesto!$C$9:$C$33,MATCH(D440,Presupuesto!$B$9:$B$33,0)),""))</f>
        <v/>
      </c>
      <c r="H440" s="76">
        <f>IF(B440="","",CHOOSE(MONTH(B440),"Ene","Feb","Mar","Abr","May","Jun","Jul","Ago","Sep","Oct","Nov","Dic")&amp;" "&amp;YEAR(B440))</f>
        <v/>
      </c>
      <c r="I440" s="76">
        <f>IF(B440="","",IF((YEAR(B440)-YEAR(Config!$C$7))*12+MONTH(B440)-MONTH(Config!$C$7)&lt;0,"Antes","T"&amp;(INT(((YEAR(B440)-YEAR(Config!$C$7))*12+MONTH(B440)-MONTH(Config!$C$7))/3)+1)))</f>
        <v/>
      </c>
      <c r="J440" s="76">
        <f>IF(E440="","",IFERROR(INDEX(Config!$C$11:$C$22,MATCH(E440,Config!$B$11:$B$22,0)),"No"))</f>
        <v/>
      </c>
      <c r="K440" s="77">
        <f>IF(B440="","",DATE(YEAR(B440),MONTH(B440),1))</f>
        <v/>
      </c>
    </row>
    <row r="441">
      <c r="B441" s="78" t="n"/>
      <c r="C441" s="79" t="n"/>
      <c r="D441" s="79" t="n"/>
      <c r="E441" s="79" t="n"/>
      <c r="F441" s="80" t="n"/>
      <c r="G441" s="76">
        <f>IF(D441="","",IFERROR(INDEX(Presupuesto!$C$9:$C$33,MATCH(D441,Presupuesto!$B$9:$B$33,0)),""))</f>
        <v/>
      </c>
      <c r="H441" s="76">
        <f>IF(B441="","",CHOOSE(MONTH(B441),"Ene","Feb","Mar","Abr","May","Jun","Jul","Ago","Sep","Oct","Nov","Dic")&amp;" "&amp;YEAR(B441))</f>
        <v/>
      </c>
      <c r="I441" s="76">
        <f>IF(B441="","",IF((YEAR(B441)-YEAR(Config!$C$7))*12+MONTH(B441)-MONTH(Config!$C$7)&lt;0,"Antes","T"&amp;(INT(((YEAR(B441)-YEAR(Config!$C$7))*12+MONTH(B441)-MONTH(Config!$C$7))/3)+1)))</f>
        <v/>
      </c>
      <c r="J441" s="76">
        <f>IF(E441="","",IFERROR(INDEX(Config!$C$11:$C$22,MATCH(E441,Config!$B$11:$B$22,0)),"No"))</f>
        <v/>
      </c>
      <c r="K441" s="77">
        <f>IF(B441="","",DATE(YEAR(B441),MONTH(B441),1))</f>
        <v/>
      </c>
    </row>
    <row r="442">
      <c r="B442" s="78" t="n"/>
      <c r="C442" s="79" t="n"/>
      <c r="D442" s="79" t="n"/>
      <c r="E442" s="79" t="n"/>
      <c r="F442" s="80" t="n"/>
      <c r="G442" s="76">
        <f>IF(D442="","",IFERROR(INDEX(Presupuesto!$C$9:$C$33,MATCH(D442,Presupuesto!$B$9:$B$33,0)),""))</f>
        <v/>
      </c>
      <c r="H442" s="76">
        <f>IF(B442="","",CHOOSE(MONTH(B442),"Ene","Feb","Mar","Abr","May","Jun","Jul","Ago","Sep","Oct","Nov","Dic")&amp;" "&amp;YEAR(B442))</f>
        <v/>
      </c>
      <c r="I442" s="76">
        <f>IF(B442="","",IF((YEAR(B442)-YEAR(Config!$C$7))*12+MONTH(B442)-MONTH(Config!$C$7)&lt;0,"Antes","T"&amp;(INT(((YEAR(B442)-YEAR(Config!$C$7))*12+MONTH(B442)-MONTH(Config!$C$7))/3)+1)))</f>
        <v/>
      </c>
      <c r="J442" s="76">
        <f>IF(E442="","",IFERROR(INDEX(Config!$C$11:$C$22,MATCH(E442,Config!$B$11:$B$22,0)),"No"))</f>
        <v/>
      </c>
      <c r="K442" s="77">
        <f>IF(B442="","",DATE(YEAR(B442),MONTH(B442),1))</f>
        <v/>
      </c>
    </row>
    <row r="443">
      <c r="B443" s="78" t="n"/>
      <c r="C443" s="79" t="n"/>
      <c r="D443" s="79" t="n"/>
      <c r="E443" s="79" t="n"/>
      <c r="F443" s="80" t="n"/>
      <c r="G443" s="76">
        <f>IF(D443="","",IFERROR(INDEX(Presupuesto!$C$9:$C$33,MATCH(D443,Presupuesto!$B$9:$B$33,0)),""))</f>
        <v/>
      </c>
      <c r="H443" s="76">
        <f>IF(B443="","",CHOOSE(MONTH(B443),"Ene","Feb","Mar","Abr","May","Jun","Jul","Ago","Sep","Oct","Nov","Dic")&amp;" "&amp;YEAR(B443))</f>
        <v/>
      </c>
      <c r="I443" s="76">
        <f>IF(B443="","",IF((YEAR(B443)-YEAR(Config!$C$7))*12+MONTH(B443)-MONTH(Config!$C$7)&lt;0,"Antes","T"&amp;(INT(((YEAR(B443)-YEAR(Config!$C$7))*12+MONTH(B443)-MONTH(Config!$C$7))/3)+1)))</f>
        <v/>
      </c>
      <c r="J443" s="76">
        <f>IF(E443="","",IFERROR(INDEX(Config!$C$11:$C$22,MATCH(E443,Config!$B$11:$B$22,0)),"No"))</f>
        <v/>
      </c>
      <c r="K443" s="77">
        <f>IF(B443="","",DATE(YEAR(B443),MONTH(B443),1))</f>
        <v/>
      </c>
    </row>
    <row r="444">
      <c r="B444" s="78" t="n"/>
      <c r="C444" s="79" t="n"/>
      <c r="D444" s="79" t="n"/>
      <c r="E444" s="79" t="n"/>
      <c r="F444" s="80" t="n"/>
      <c r="G444" s="76">
        <f>IF(D444="","",IFERROR(INDEX(Presupuesto!$C$9:$C$33,MATCH(D444,Presupuesto!$B$9:$B$33,0)),""))</f>
        <v/>
      </c>
      <c r="H444" s="76">
        <f>IF(B444="","",CHOOSE(MONTH(B444),"Ene","Feb","Mar","Abr","May","Jun","Jul","Ago","Sep","Oct","Nov","Dic")&amp;" "&amp;YEAR(B444))</f>
        <v/>
      </c>
      <c r="I444" s="76">
        <f>IF(B444="","",IF((YEAR(B444)-YEAR(Config!$C$7))*12+MONTH(B444)-MONTH(Config!$C$7)&lt;0,"Antes","T"&amp;(INT(((YEAR(B444)-YEAR(Config!$C$7))*12+MONTH(B444)-MONTH(Config!$C$7))/3)+1)))</f>
        <v/>
      </c>
      <c r="J444" s="76">
        <f>IF(E444="","",IFERROR(INDEX(Config!$C$11:$C$22,MATCH(E444,Config!$B$11:$B$22,0)),"No"))</f>
        <v/>
      </c>
      <c r="K444" s="77">
        <f>IF(B444="","",DATE(YEAR(B444),MONTH(B444),1))</f>
        <v/>
      </c>
    </row>
    <row r="445">
      <c r="B445" s="78" t="n"/>
      <c r="C445" s="79" t="n"/>
      <c r="D445" s="79" t="n"/>
      <c r="E445" s="79" t="n"/>
      <c r="F445" s="80" t="n"/>
      <c r="G445" s="76">
        <f>IF(D445="","",IFERROR(INDEX(Presupuesto!$C$9:$C$33,MATCH(D445,Presupuesto!$B$9:$B$33,0)),""))</f>
        <v/>
      </c>
      <c r="H445" s="76">
        <f>IF(B445="","",CHOOSE(MONTH(B445),"Ene","Feb","Mar","Abr","May","Jun","Jul","Ago","Sep","Oct","Nov","Dic")&amp;" "&amp;YEAR(B445))</f>
        <v/>
      </c>
      <c r="I445" s="76">
        <f>IF(B445="","",IF((YEAR(B445)-YEAR(Config!$C$7))*12+MONTH(B445)-MONTH(Config!$C$7)&lt;0,"Antes","T"&amp;(INT(((YEAR(B445)-YEAR(Config!$C$7))*12+MONTH(B445)-MONTH(Config!$C$7))/3)+1)))</f>
        <v/>
      </c>
      <c r="J445" s="76">
        <f>IF(E445="","",IFERROR(INDEX(Config!$C$11:$C$22,MATCH(E445,Config!$B$11:$B$22,0)),"No"))</f>
        <v/>
      </c>
      <c r="K445" s="77">
        <f>IF(B445="","",DATE(YEAR(B445),MONTH(B445),1))</f>
        <v/>
      </c>
    </row>
    <row r="446">
      <c r="B446" s="78" t="n"/>
      <c r="C446" s="79" t="n"/>
      <c r="D446" s="79" t="n"/>
      <c r="E446" s="79" t="n"/>
      <c r="F446" s="80" t="n"/>
      <c r="G446" s="76">
        <f>IF(D446="","",IFERROR(INDEX(Presupuesto!$C$9:$C$33,MATCH(D446,Presupuesto!$B$9:$B$33,0)),""))</f>
        <v/>
      </c>
      <c r="H446" s="76">
        <f>IF(B446="","",CHOOSE(MONTH(B446),"Ene","Feb","Mar","Abr","May","Jun","Jul","Ago","Sep","Oct","Nov","Dic")&amp;" "&amp;YEAR(B446))</f>
        <v/>
      </c>
      <c r="I446" s="76">
        <f>IF(B446="","",IF((YEAR(B446)-YEAR(Config!$C$7))*12+MONTH(B446)-MONTH(Config!$C$7)&lt;0,"Antes","T"&amp;(INT(((YEAR(B446)-YEAR(Config!$C$7))*12+MONTH(B446)-MONTH(Config!$C$7))/3)+1)))</f>
        <v/>
      </c>
      <c r="J446" s="76">
        <f>IF(E446="","",IFERROR(INDEX(Config!$C$11:$C$22,MATCH(E446,Config!$B$11:$B$22,0)),"No"))</f>
        <v/>
      </c>
      <c r="K446" s="77">
        <f>IF(B446="","",DATE(YEAR(B446),MONTH(B446),1))</f>
        <v/>
      </c>
    </row>
    <row r="447">
      <c r="B447" s="78" t="n"/>
      <c r="C447" s="79" t="n"/>
      <c r="D447" s="79" t="n"/>
      <c r="E447" s="79" t="n"/>
      <c r="F447" s="80" t="n"/>
      <c r="G447" s="76">
        <f>IF(D447="","",IFERROR(INDEX(Presupuesto!$C$9:$C$33,MATCH(D447,Presupuesto!$B$9:$B$33,0)),""))</f>
        <v/>
      </c>
      <c r="H447" s="76">
        <f>IF(B447="","",CHOOSE(MONTH(B447),"Ene","Feb","Mar","Abr","May","Jun","Jul","Ago","Sep","Oct","Nov","Dic")&amp;" "&amp;YEAR(B447))</f>
        <v/>
      </c>
      <c r="I447" s="76">
        <f>IF(B447="","",IF((YEAR(B447)-YEAR(Config!$C$7))*12+MONTH(B447)-MONTH(Config!$C$7)&lt;0,"Antes","T"&amp;(INT(((YEAR(B447)-YEAR(Config!$C$7))*12+MONTH(B447)-MONTH(Config!$C$7))/3)+1)))</f>
        <v/>
      </c>
      <c r="J447" s="76">
        <f>IF(E447="","",IFERROR(INDEX(Config!$C$11:$C$22,MATCH(E447,Config!$B$11:$B$22,0)),"No"))</f>
        <v/>
      </c>
      <c r="K447" s="77">
        <f>IF(B447="","",DATE(YEAR(B447),MONTH(B447),1))</f>
        <v/>
      </c>
    </row>
    <row r="448">
      <c r="B448" s="78" t="n"/>
      <c r="C448" s="79" t="n"/>
      <c r="D448" s="79" t="n"/>
      <c r="E448" s="79" t="n"/>
      <c r="F448" s="80" t="n"/>
      <c r="G448" s="76">
        <f>IF(D448="","",IFERROR(INDEX(Presupuesto!$C$9:$C$33,MATCH(D448,Presupuesto!$B$9:$B$33,0)),""))</f>
        <v/>
      </c>
      <c r="H448" s="76">
        <f>IF(B448="","",CHOOSE(MONTH(B448),"Ene","Feb","Mar","Abr","May","Jun","Jul","Ago","Sep","Oct","Nov","Dic")&amp;" "&amp;YEAR(B448))</f>
        <v/>
      </c>
      <c r="I448" s="76">
        <f>IF(B448="","",IF((YEAR(B448)-YEAR(Config!$C$7))*12+MONTH(B448)-MONTH(Config!$C$7)&lt;0,"Antes","T"&amp;(INT(((YEAR(B448)-YEAR(Config!$C$7))*12+MONTH(B448)-MONTH(Config!$C$7))/3)+1)))</f>
        <v/>
      </c>
      <c r="J448" s="76">
        <f>IF(E448="","",IFERROR(INDEX(Config!$C$11:$C$22,MATCH(E448,Config!$B$11:$B$22,0)),"No"))</f>
        <v/>
      </c>
      <c r="K448" s="77">
        <f>IF(B448="","",DATE(YEAR(B448),MONTH(B448),1))</f>
        <v/>
      </c>
    </row>
    <row r="449">
      <c r="B449" s="78" t="n"/>
      <c r="C449" s="79" t="n"/>
      <c r="D449" s="79" t="n"/>
      <c r="E449" s="79" t="n"/>
      <c r="F449" s="80" t="n"/>
      <c r="G449" s="76">
        <f>IF(D449="","",IFERROR(INDEX(Presupuesto!$C$9:$C$33,MATCH(D449,Presupuesto!$B$9:$B$33,0)),""))</f>
        <v/>
      </c>
      <c r="H449" s="76">
        <f>IF(B449="","",CHOOSE(MONTH(B449),"Ene","Feb","Mar","Abr","May","Jun","Jul","Ago","Sep","Oct","Nov","Dic")&amp;" "&amp;YEAR(B449))</f>
        <v/>
      </c>
      <c r="I449" s="76">
        <f>IF(B449="","",IF((YEAR(B449)-YEAR(Config!$C$7))*12+MONTH(B449)-MONTH(Config!$C$7)&lt;0,"Antes","T"&amp;(INT(((YEAR(B449)-YEAR(Config!$C$7))*12+MONTH(B449)-MONTH(Config!$C$7))/3)+1)))</f>
        <v/>
      </c>
      <c r="J449" s="76">
        <f>IF(E449="","",IFERROR(INDEX(Config!$C$11:$C$22,MATCH(E449,Config!$B$11:$B$22,0)),"No"))</f>
        <v/>
      </c>
      <c r="K449" s="77">
        <f>IF(B449="","",DATE(YEAR(B449),MONTH(B449),1))</f>
        <v/>
      </c>
    </row>
    <row r="450">
      <c r="B450" s="78" t="n"/>
      <c r="C450" s="79" t="n"/>
      <c r="D450" s="79" t="n"/>
      <c r="E450" s="79" t="n"/>
      <c r="F450" s="80" t="n"/>
      <c r="G450" s="76">
        <f>IF(D450="","",IFERROR(INDEX(Presupuesto!$C$9:$C$33,MATCH(D450,Presupuesto!$B$9:$B$33,0)),""))</f>
        <v/>
      </c>
      <c r="H450" s="76">
        <f>IF(B450="","",CHOOSE(MONTH(B450),"Ene","Feb","Mar","Abr","May","Jun","Jul","Ago","Sep","Oct","Nov","Dic")&amp;" "&amp;YEAR(B450))</f>
        <v/>
      </c>
      <c r="I450" s="76">
        <f>IF(B450="","",IF((YEAR(B450)-YEAR(Config!$C$7))*12+MONTH(B450)-MONTH(Config!$C$7)&lt;0,"Antes","T"&amp;(INT(((YEAR(B450)-YEAR(Config!$C$7))*12+MONTH(B450)-MONTH(Config!$C$7))/3)+1)))</f>
        <v/>
      </c>
      <c r="J450" s="76">
        <f>IF(E450="","",IFERROR(INDEX(Config!$C$11:$C$22,MATCH(E450,Config!$B$11:$B$22,0)),"No"))</f>
        <v/>
      </c>
      <c r="K450" s="77">
        <f>IF(B450="","",DATE(YEAR(B450),MONTH(B450),1))</f>
        <v/>
      </c>
    </row>
    <row r="451">
      <c r="B451" s="78" t="n"/>
      <c r="C451" s="79" t="n"/>
      <c r="D451" s="79" t="n"/>
      <c r="E451" s="79" t="n"/>
      <c r="F451" s="80" t="n"/>
      <c r="G451" s="76">
        <f>IF(D451="","",IFERROR(INDEX(Presupuesto!$C$9:$C$33,MATCH(D451,Presupuesto!$B$9:$B$33,0)),""))</f>
        <v/>
      </c>
      <c r="H451" s="76">
        <f>IF(B451="","",CHOOSE(MONTH(B451),"Ene","Feb","Mar","Abr","May","Jun","Jul","Ago","Sep","Oct","Nov","Dic")&amp;" "&amp;YEAR(B451))</f>
        <v/>
      </c>
      <c r="I451" s="76">
        <f>IF(B451="","",IF((YEAR(B451)-YEAR(Config!$C$7))*12+MONTH(B451)-MONTH(Config!$C$7)&lt;0,"Antes","T"&amp;(INT(((YEAR(B451)-YEAR(Config!$C$7))*12+MONTH(B451)-MONTH(Config!$C$7))/3)+1)))</f>
        <v/>
      </c>
      <c r="J451" s="76">
        <f>IF(E451="","",IFERROR(INDEX(Config!$C$11:$C$22,MATCH(E451,Config!$B$11:$B$22,0)),"No"))</f>
        <v/>
      </c>
      <c r="K451" s="77">
        <f>IF(B451="","",DATE(YEAR(B451),MONTH(B451),1))</f>
        <v/>
      </c>
    </row>
    <row r="452">
      <c r="B452" s="78" t="n"/>
      <c r="C452" s="79" t="n"/>
      <c r="D452" s="79" t="n"/>
      <c r="E452" s="79" t="n"/>
      <c r="F452" s="80" t="n"/>
      <c r="G452" s="76">
        <f>IF(D452="","",IFERROR(INDEX(Presupuesto!$C$9:$C$33,MATCH(D452,Presupuesto!$B$9:$B$33,0)),""))</f>
        <v/>
      </c>
      <c r="H452" s="76">
        <f>IF(B452="","",CHOOSE(MONTH(B452),"Ene","Feb","Mar","Abr","May","Jun","Jul","Ago","Sep","Oct","Nov","Dic")&amp;" "&amp;YEAR(B452))</f>
        <v/>
      </c>
      <c r="I452" s="76">
        <f>IF(B452="","",IF((YEAR(B452)-YEAR(Config!$C$7))*12+MONTH(B452)-MONTH(Config!$C$7)&lt;0,"Antes","T"&amp;(INT(((YEAR(B452)-YEAR(Config!$C$7))*12+MONTH(B452)-MONTH(Config!$C$7))/3)+1)))</f>
        <v/>
      </c>
      <c r="J452" s="76">
        <f>IF(E452="","",IFERROR(INDEX(Config!$C$11:$C$22,MATCH(E452,Config!$B$11:$B$22,0)),"No"))</f>
        <v/>
      </c>
      <c r="K452" s="77">
        <f>IF(B452="","",DATE(YEAR(B452),MONTH(B452),1))</f>
        <v/>
      </c>
    </row>
    <row r="453">
      <c r="B453" s="78" t="n"/>
      <c r="C453" s="79" t="n"/>
      <c r="D453" s="79" t="n"/>
      <c r="E453" s="79" t="n"/>
      <c r="F453" s="80" t="n"/>
      <c r="G453" s="76">
        <f>IF(D453="","",IFERROR(INDEX(Presupuesto!$C$9:$C$33,MATCH(D453,Presupuesto!$B$9:$B$33,0)),""))</f>
        <v/>
      </c>
      <c r="H453" s="76">
        <f>IF(B453="","",CHOOSE(MONTH(B453),"Ene","Feb","Mar","Abr","May","Jun","Jul","Ago","Sep","Oct","Nov","Dic")&amp;" "&amp;YEAR(B453))</f>
        <v/>
      </c>
      <c r="I453" s="76">
        <f>IF(B453="","",IF((YEAR(B453)-YEAR(Config!$C$7))*12+MONTH(B453)-MONTH(Config!$C$7)&lt;0,"Antes","T"&amp;(INT(((YEAR(B453)-YEAR(Config!$C$7))*12+MONTH(B453)-MONTH(Config!$C$7))/3)+1)))</f>
        <v/>
      </c>
      <c r="J453" s="76">
        <f>IF(E453="","",IFERROR(INDEX(Config!$C$11:$C$22,MATCH(E453,Config!$B$11:$B$22,0)),"No"))</f>
        <v/>
      </c>
      <c r="K453" s="77">
        <f>IF(B453="","",DATE(YEAR(B453),MONTH(B453),1))</f>
        <v/>
      </c>
    </row>
    <row r="454">
      <c r="B454" s="78" t="n"/>
      <c r="C454" s="79" t="n"/>
      <c r="D454" s="79" t="n"/>
      <c r="E454" s="79" t="n"/>
      <c r="F454" s="80" t="n"/>
      <c r="G454" s="76">
        <f>IF(D454="","",IFERROR(INDEX(Presupuesto!$C$9:$C$33,MATCH(D454,Presupuesto!$B$9:$B$33,0)),""))</f>
        <v/>
      </c>
      <c r="H454" s="76">
        <f>IF(B454="","",CHOOSE(MONTH(B454),"Ene","Feb","Mar","Abr","May","Jun","Jul","Ago","Sep","Oct","Nov","Dic")&amp;" "&amp;YEAR(B454))</f>
        <v/>
      </c>
      <c r="I454" s="76">
        <f>IF(B454="","",IF((YEAR(B454)-YEAR(Config!$C$7))*12+MONTH(B454)-MONTH(Config!$C$7)&lt;0,"Antes","T"&amp;(INT(((YEAR(B454)-YEAR(Config!$C$7))*12+MONTH(B454)-MONTH(Config!$C$7))/3)+1)))</f>
        <v/>
      </c>
      <c r="J454" s="76">
        <f>IF(E454="","",IFERROR(INDEX(Config!$C$11:$C$22,MATCH(E454,Config!$B$11:$B$22,0)),"No"))</f>
        <v/>
      </c>
      <c r="K454" s="77">
        <f>IF(B454="","",DATE(YEAR(B454),MONTH(B454),1))</f>
        <v/>
      </c>
    </row>
    <row r="455">
      <c r="B455" s="78" t="n"/>
      <c r="C455" s="79" t="n"/>
      <c r="D455" s="79" t="n"/>
      <c r="E455" s="79" t="n"/>
      <c r="F455" s="80" t="n"/>
      <c r="G455" s="76">
        <f>IF(D455="","",IFERROR(INDEX(Presupuesto!$C$9:$C$33,MATCH(D455,Presupuesto!$B$9:$B$33,0)),""))</f>
        <v/>
      </c>
      <c r="H455" s="76">
        <f>IF(B455="","",CHOOSE(MONTH(B455),"Ene","Feb","Mar","Abr","May","Jun","Jul","Ago","Sep","Oct","Nov","Dic")&amp;" "&amp;YEAR(B455))</f>
        <v/>
      </c>
      <c r="I455" s="76">
        <f>IF(B455="","",IF((YEAR(B455)-YEAR(Config!$C$7))*12+MONTH(B455)-MONTH(Config!$C$7)&lt;0,"Antes","T"&amp;(INT(((YEAR(B455)-YEAR(Config!$C$7))*12+MONTH(B455)-MONTH(Config!$C$7))/3)+1)))</f>
        <v/>
      </c>
      <c r="J455" s="76">
        <f>IF(E455="","",IFERROR(INDEX(Config!$C$11:$C$22,MATCH(E455,Config!$B$11:$B$22,0)),"No"))</f>
        <v/>
      </c>
      <c r="K455" s="77">
        <f>IF(B455="","",DATE(YEAR(B455),MONTH(B455),1))</f>
        <v/>
      </c>
    </row>
    <row r="456">
      <c r="B456" s="78" t="n"/>
      <c r="C456" s="79" t="n"/>
      <c r="D456" s="79" t="n"/>
      <c r="E456" s="79" t="n"/>
      <c r="F456" s="80" t="n"/>
      <c r="G456" s="76">
        <f>IF(D456="","",IFERROR(INDEX(Presupuesto!$C$9:$C$33,MATCH(D456,Presupuesto!$B$9:$B$33,0)),""))</f>
        <v/>
      </c>
      <c r="H456" s="76">
        <f>IF(B456="","",CHOOSE(MONTH(B456),"Ene","Feb","Mar","Abr","May","Jun","Jul","Ago","Sep","Oct","Nov","Dic")&amp;" "&amp;YEAR(B456))</f>
        <v/>
      </c>
      <c r="I456" s="76">
        <f>IF(B456="","",IF((YEAR(B456)-YEAR(Config!$C$7))*12+MONTH(B456)-MONTH(Config!$C$7)&lt;0,"Antes","T"&amp;(INT(((YEAR(B456)-YEAR(Config!$C$7))*12+MONTH(B456)-MONTH(Config!$C$7))/3)+1)))</f>
        <v/>
      </c>
      <c r="J456" s="76">
        <f>IF(E456="","",IFERROR(INDEX(Config!$C$11:$C$22,MATCH(E456,Config!$B$11:$B$22,0)),"No"))</f>
        <v/>
      </c>
      <c r="K456" s="77">
        <f>IF(B456="","",DATE(YEAR(B456),MONTH(B456),1))</f>
        <v/>
      </c>
    </row>
    <row r="457">
      <c r="B457" s="78" t="n"/>
      <c r="C457" s="79" t="n"/>
      <c r="D457" s="79" t="n"/>
      <c r="E457" s="79" t="n"/>
      <c r="F457" s="80" t="n"/>
      <c r="G457" s="76">
        <f>IF(D457="","",IFERROR(INDEX(Presupuesto!$C$9:$C$33,MATCH(D457,Presupuesto!$B$9:$B$33,0)),""))</f>
        <v/>
      </c>
      <c r="H457" s="76">
        <f>IF(B457="","",CHOOSE(MONTH(B457),"Ene","Feb","Mar","Abr","May","Jun","Jul","Ago","Sep","Oct","Nov","Dic")&amp;" "&amp;YEAR(B457))</f>
        <v/>
      </c>
      <c r="I457" s="76">
        <f>IF(B457="","",IF((YEAR(B457)-YEAR(Config!$C$7))*12+MONTH(B457)-MONTH(Config!$C$7)&lt;0,"Antes","T"&amp;(INT(((YEAR(B457)-YEAR(Config!$C$7))*12+MONTH(B457)-MONTH(Config!$C$7))/3)+1)))</f>
        <v/>
      </c>
      <c r="J457" s="76">
        <f>IF(E457="","",IFERROR(INDEX(Config!$C$11:$C$22,MATCH(E457,Config!$B$11:$B$22,0)),"No"))</f>
        <v/>
      </c>
      <c r="K457" s="77">
        <f>IF(B457="","",DATE(YEAR(B457),MONTH(B457),1))</f>
        <v/>
      </c>
    </row>
    <row r="458">
      <c r="B458" s="78" t="n"/>
      <c r="C458" s="79" t="n"/>
      <c r="D458" s="79" t="n"/>
      <c r="E458" s="79" t="n"/>
      <c r="F458" s="80" t="n"/>
      <c r="G458" s="76">
        <f>IF(D458="","",IFERROR(INDEX(Presupuesto!$C$9:$C$33,MATCH(D458,Presupuesto!$B$9:$B$33,0)),""))</f>
        <v/>
      </c>
      <c r="H458" s="76">
        <f>IF(B458="","",CHOOSE(MONTH(B458),"Ene","Feb","Mar","Abr","May","Jun","Jul","Ago","Sep","Oct","Nov","Dic")&amp;" "&amp;YEAR(B458))</f>
        <v/>
      </c>
      <c r="I458" s="76">
        <f>IF(B458="","",IF((YEAR(B458)-YEAR(Config!$C$7))*12+MONTH(B458)-MONTH(Config!$C$7)&lt;0,"Antes","T"&amp;(INT(((YEAR(B458)-YEAR(Config!$C$7))*12+MONTH(B458)-MONTH(Config!$C$7))/3)+1)))</f>
        <v/>
      </c>
      <c r="J458" s="76">
        <f>IF(E458="","",IFERROR(INDEX(Config!$C$11:$C$22,MATCH(E458,Config!$B$11:$B$22,0)),"No"))</f>
        <v/>
      </c>
      <c r="K458" s="77">
        <f>IF(B458="","",DATE(YEAR(B458),MONTH(B458),1))</f>
        <v/>
      </c>
    </row>
    <row r="459">
      <c r="B459" s="78" t="n"/>
      <c r="C459" s="79" t="n"/>
      <c r="D459" s="79" t="n"/>
      <c r="E459" s="79" t="n"/>
      <c r="F459" s="80" t="n"/>
      <c r="G459" s="76">
        <f>IF(D459="","",IFERROR(INDEX(Presupuesto!$C$9:$C$33,MATCH(D459,Presupuesto!$B$9:$B$33,0)),""))</f>
        <v/>
      </c>
      <c r="H459" s="76">
        <f>IF(B459="","",CHOOSE(MONTH(B459),"Ene","Feb","Mar","Abr","May","Jun","Jul","Ago","Sep","Oct","Nov","Dic")&amp;" "&amp;YEAR(B459))</f>
        <v/>
      </c>
      <c r="I459" s="76">
        <f>IF(B459="","",IF((YEAR(B459)-YEAR(Config!$C$7))*12+MONTH(B459)-MONTH(Config!$C$7)&lt;0,"Antes","T"&amp;(INT(((YEAR(B459)-YEAR(Config!$C$7))*12+MONTH(B459)-MONTH(Config!$C$7))/3)+1)))</f>
        <v/>
      </c>
      <c r="J459" s="76">
        <f>IF(E459="","",IFERROR(INDEX(Config!$C$11:$C$22,MATCH(E459,Config!$B$11:$B$22,0)),"No"))</f>
        <v/>
      </c>
      <c r="K459" s="77">
        <f>IF(B459="","",DATE(YEAR(B459),MONTH(B459),1))</f>
        <v/>
      </c>
    </row>
    <row r="460">
      <c r="B460" s="78" t="n"/>
      <c r="C460" s="79" t="n"/>
      <c r="D460" s="79" t="n"/>
      <c r="E460" s="79" t="n"/>
      <c r="F460" s="80" t="n"/>
      <c r="G460" s="76">
        <f>IF(D460="","",IFERROR(INDEX(Presupuesto!$C$9:$C$33,MATCH(D460,Presupuesto!$B$9:$B$33,0)),""))</f>
        <v/>
      </c>
      <c r="H460" s="76">
        <f>IF(B460="","",CHOOSE(MONTH(B460),"Ene","Feb","Mar","Abr","May","Jun","Jul","Ago","Sep","Oct","Nov","Dic")&amp;" "&amp;YEAR(B460))</f>
        <v/>
      </c>
      <c r="I460" s="76">
        <f>IF(B460="","",IF((YEAR(B460)-YEAR(Config!$C$7))*12+MONTH(B460)-MONTH(Config!$C$7)&lt;0,"Antes","T"&amp;(INT(((YEAR(B460)-YEAR(Config!$C$7))*12+MONTH(B460)-MONTH(Config!$C$7))/3)+1)))</f>
        <v/>
      </c>
      <c r="J460" s="76">
        <f>IF(E460="","",IFERROR(INDEX(Config!$C$11:$C$22,MATCH(E460,Config!$B$11:$B$22,0)),"No"))</f>
        <v/>
      </c>
      <c r="K460" s="77">
        <f>IF(B460="","",DATE(YEAR(B460),MONTH(B460),1))</f>
        <v/>
      </c>
    </row>
    <row r="461">
      <c r="B461" s="78" t="n"/>
      <c r="C461" s="79" t="n"/>
      <c r="D461" s="79" t="n"/>
      <c r="E461" s="79" t="n"/>
      <c r="F461" s="80" t="n"/>
      <c r="G461" s="76">
        <f>IF(D461="","",IFERROR(INDEX(Presupuesto!$C$9:$C$33,MATCH(D461,Presupuesto!$B$9:$B$33,0)),""))</f>
        <v/>
      </c>
      <c r="H461" s="76">
        <f>IF(B461="","",CHOOSE(MONTH(B461),"Ene","Feb","Mar","Abr","May","Jun","Jul","Ago","Sep","Oct","Nov","Dic")&amp;" "&amp;YEAR(B461))</f>
        <v/>
      </c>
      <c r="I461" s="76">
        <f>IF(B461="","",IF((YEAR(B461)-YEAR(Config!$C$7))*12+MONTH(B461)-MONTH(Config!$C$7)&lt;0,"Antes","T"&amp;(INT(((YEAR(B461)-YEAR(Config!$C$7))*12+MONTH(B461)-MONTH(Config!$C$7))/3)+1)))</f>
        <v/>
      </c>
      <c r="J461" s="76">
        <f>IF(E461="","",IFERROR(INDEX(Config!$C$11:$C$22,MATCH(E461,Config!$B$11:$B$22,0)),"No"))</f>
        <v/>
      </c>
      <c r="K461" s="77">
        <f>IF(B461="","",DATE(YEAR(B461),MONTH(B461),1))</f>
        <v/>
      </c>
    </row>
    <row r="462">
      <c r="B462" s="78" t="n"/>
      <c r="C462" s="79" t="n"/>
      <c r="D462" s="79" t="n"/>
      <c r="E462" s="79" t="n"/>
      <c r="F462" s="80" t="n"/>
      <c r="G462" s="76">
        <f>IF(D462="","",IFERROR(INDEX(Presupuesto!$C$9:$C$33,MATCH(D462,Presupuesto!$B$9:$B$33,0)),""))</f>
        <v/>
      </c>
      <c r="H462" s="76">
        <f>IF(B462="","",CHOOSE(MONTH(B462),"Ene","Feb","Mar","Abr","May","Jun","Jul","Ago","Sep","Oct","Nov","Dic")&amp;" "&amp;YEAR(B462))</f>
        <v/>
      </c>
      <c r="I462" s="76">
        <f>IF(B462="","",IF((YEAR(B462)-YEAR(Config!$C$7))*12+MONTH(B462)-MONTH(Config!$C$7)&lt;0,"Antes","T"&amp;(INT(((YEAR(B462)-YEAR(Config!$C$7))*12+MONTH(B462)-MONTH(Config!$C$7))/3)+1)))</f>
        <v/>
      </c>
      <c r="J462" s="76">
        <f>IF(E462="","",IFERROR(INDEX(Config!$C$11:$C$22,MATCH(E462,Config!$B$11:$B$22,0)),"No"))</f>
        <v/>
      </c>
      <c r="K462" s="77">
        <f>IF(B462="","",DATE(YEAR(B462),MONTH(B462),1))</f>
        <v/>
      </c>
    </row>
    <row r="463">
      <c r="B463" s="78" t="n"/>
      <c r="C463" s="79" t="n"/>
      <c r="D463" s="79" t="n"/>
      <c r="E463" s="79" t="n"/>
      <c r="F463" s="80" t="n"/>
      <c r="G463" s="76">
        <f>IF(D463="","",IFERROR(INDEX(Presupuesto!$C$9:$C$33,MATCH(D463,Presupuesto!$B$9:$B$33,0)),""))</f>
        <v/>
      </c>
      <c r="H463" s="76">
        <f>IF(B463="","",CHOOSE(MONTH(B463),"Ene","Feb","Mar","Abr","May","Jun","Jul","Ago","Sep","Oct","Nov","Dic")&amp;" "&amp;YEAR(B463))</f>
        <v/>
      </c>
      <c r="I463" s="76">
        <f>IF(B463="","",IF((YEAR(B463)-YEAR(Config!$C$7))*12+MONTH(B463)-MONTH(Config!$C$7)&lt;0,"Antes","T"&amp;(INT(((YEAR(B463)-YEAR(Config!$C$7))*12+MONTH(B463)-MONTH(Config!$C$7))/3)+1)))</f>
        <v/>
      </c>
      <c r="J463" s="76">
        <f>IF(E463="","",IFERROR(INDEX(Config!$C$11:$C$22,MATCH(E463,Config!$B$11:$B$22,0)),"No"))</f>
        <v/>
      </c>
      <c r="K463" s="77">
        <f>IF(B463="","",DATE(YEAR(B463),MONTH(B463),1))</f>
        <v/>
      </c>
    </row>
    <row r="464">
      <c r="B464" s="78" t="n"/>
      <c r="C464" s="79" t="n"/>
      <c r="D464" s="79" t="n"/>
      <c r="E464" s="79" t="n"/>
      <c r="F464" s="80" t="n"/>
      <c r="G464" s="76">
        <f>IF(D464="","",IFERROR(INDEX(Presupuesto!$C$9:$C$33,MATCH(D464,Presupuesto!$B$9:$B$33,0)),""))</f>
        <v/>
      </c>
      <c r="H464" s="76">
        <f>IF(B464="","",CHOOSE(MONTH(B464),"Ene","Feb","Mar","Abr","May","Jun","Jul","Ago","Sep","Oct","Nov","Dic")&amp;" "&amp;YEAR(B464))</f>
        <v/>
      </c>
      <c r="I464" s="76">
        <f>IF(B464="","",IF((YEAR(B464)-YEAR(Config!$C$7))*12+MONTH(B464)-MONTH(Config!$C$7)&lt;0,"Antes","T"&amp;(INT(((YEAR(B464)-YEAR(Config!$C$7))*12+MONTH(B464)-MONTH(Config!$C$7))/3)+1)))</f>
        <v/>
      </c>
      <c r="J464" s="76">
        <f>IF(E464="","",IFERROR(INDEX(Config!$C$11:$C$22,MATCH(E464,Config!$B$11:$B$22,0)),"No"))</f>
        <v/>
      </c>
      <c r="K464" s="77">
        <f>IF(B464="","",DATE(YEAR(B464),MONTH(B464),1))</f>
        <v/>
      </c>
    </row>
    <row r="465">
      <c r="B465" s="78" t="n"/>
      <c r="C465" s="79" t="n"/>
      <c r="D465" s="79" t="n"/>
      <c r="E465" s="79" t="n"/>
      <c r="F465" s="80" t="n"/>
      <c r="G465" s="76">
        <f>IF(D465="","",IFERROR(INDEX(Presupuesto!$C$9:$C$33,MATCH(D465,Presupuesto!$B$9:$B$33,0)),""))</f>
        <v/>
      </c>
      <c r="H465" s="76">
        <f>IF(B465="","",CHOOSE(MONTH(B465),"Ene","Feb","Mar","Abr","May","Jun","Jul","Ago","Sep","Oct","Nov","Dic")&amp;" "&amp;YEAR(B465))</f>
        <v/>
      </c>
      <c r="I465" s="76">
        <f>IF(B465="","",IF((YEAR(B465)-YEAR(Config!$C$7))*12+MONTH(B465)-MONTH(Config!$C$7)&lt;0,"Antes","T"&amp;(INT(((YEAR(B465)-YEAR(Config!$C$7))*12+MONTH(B465)-MONTH(Config!$C$7))/3)+1)))</f>
        <v/>
      </c>
      <c r="J465" s="76">
        <f>IF(E465="","",IFERROR(INDEX(Config!$C$11:$C$22,MATCH(E465,Config!$B$11:$B$22,0)),"No"))</f>
        <v/>
      </c>
      <c r="K465" s="77">
        <f>IF(B465="","",DATE(YEAR(B465),MONTH(B465),1))</f>
        <v/>
      </c>
    </row>
    <row r="466">
      <c r="B466" s="78" t="n"/>
      <c r="C466" s="79" t="n"/>
      <c r="D466" s="79" t="n"/>
      <c r="E466" s="79" t="n"/>
      <c r="F466" s="80" t="n"/>
      <c r="G466" s="76">
        <f>IF(D466="","",IFERROR(INDEX(Presupuesto!$C$9:$C$33,MATCH(D466,Presupuesto!$B$9:$B$33,0)),""))</f>
        <v/>
      </c>
      <c r="H466" s="76">
        <f>IF(B466="","",CHOOSE(MONTH(B466),"Ene","Feb","Mar","Abr","May","Jun","Jul","Ago","Sep","Oct","Nov","Dic")&amp;" "&amp;YEAR(B466))</f>
        <v/>
      </c>
      <c r="I466" s="76">
        <f>IF(B466="","",IF((YEAR(B466)-YEAR(Config!$C$7))*12+MONTH(B466)-MONTH(Config!$C$7)&lt;0,"Antes","T"&amp;(INT(((YEAR(B466)-YEAR(Config!$C$7))*12+MONTH(B466)-MONTH(Config!$C$7))/3)+1)))</f>
        <v/>
      </c>
      <c r="J466" s="76">
        <f>IF(E466="","",IFERROR(INDEX(Config!$C$11:$C$22,MATCH(E466,Config!$B$11:$B$22,0)),"No"))</f>
        <v/>
      </c>
      <c r="K466" s="77">
        <f>IF(B466="","",DATE(YEAR(B466),MONTH(B466),1))</f>
        <v/>
      </c>
    </row>
    <row r="467">
      <c r="B467" s="78" t="n"/>
      <c r="C467" s="79" t="n"/>
      <c r="D467" s="79" t="n"/>
      <c r="E467" s="79" t="n"/>
      <c r="F467" s="80" t="n"/>
      <c r="G467" s="76">
        <f>IF(D467="","",IFERROR(INDEX(Presupuesto!$C$9:$C$33,MATCH(D467,Presupuesto!$B$9:$B$33,0)),""))</f>
        <v/>
      </c>
      <c r="H467" s="76">
        <f>IF(B467="","",CHOOSE(MONTH(B467),"Ene","Feb","Mar","Abr","May","Jun","Jul","Ago","Sep","Oct","Nov","Dic")&amp;" "&amp;YEAR(B467))</f>
        <v/>
      </c>
      <c r="I467" s="76">
        <f>IF(B467="","",IF((YEAR(B467)-YEAR(Config!$C$7))*12+MONTH(B467)-MONTH(Config!$C$7)&lt;0,"Antes","T"&amp;(INT(((YEAR(B467)-YEAR(Config!$C$7))*12+MONTH(B467)-MONTH(Config!$C$7))/3)+1)))</f>
        <v/>
      </c>
      <c r="J467" s="76">
        <f>IF(E467="","",IFERROR(INDEX(Config!$C$11:$C$22,MATCH(E467,Config!$B$11:$B$22,0)),"No"))</f>
        <v/>
      </c>
      <c r="K467" s="77">
        <f>IF(B467="","",DATE(YEAR(B467),MONTH(B467),1))</f>
        <v/>
      </c>
    </row>
    <row r="468">
      <c r="B468" s="78" t="n"/>
      <c r="C468" s="79" t="n"/>
      <c r="D468" s="79" t="n"/>
      <c r="E468" s="79" t="n"/>
      <c r="F468" s="80" t="n"/>
      <c r="G468" s="76">
        <f>IF(D468="","",IFERROR(INDEX(Presupuesto!$C$9:$C$33,MATCH(D468,Presupuesto!$B$9:$B$33,0)),""))</f>
        <v/>
      </c>
      <c r="H468" s="76">
        <f>IF(B468="","",CHOOSE(MONTH(B468),"Ene","Feb","Mar","Abr","May","Jun","Jul","Ago","Sep","Oct","Nov","Dic")&amp;" "&amp;YEAR(B468))</f>
        <v/>
      </c>
      <c r="I468" s="76">
        <f>IF(B468="","",IF((YEAR(B468)-YEAR(Config!$C$7))*12+MONTH(B468)-MONTH(Config!$C$7)&lt;0,"Antes","T"&amp;(INT(((YEAR(B468)-YEAR(Config!$C$7))*12+MONTH(B468)-MONTH(Config!$C$7))/3)+1)))</f>
        <v/>
      </c>
      <c r="J468" s="76">
        <f>IF(E468="","",IFERROR(INDEX(Config!$C$11:$C$22,MATCH(E468,Config!$B$11:$B$22,0)),"No"))</f>
        <v/>
      </c>
      <c r="K468" s="77">
        <f>IF(B468="","",DATE(YEAR(B468),MONTH(B468),1))</f>
        <v/>
      </c>
    </row>
    <row r="469">
      <c r="B469" s="78" t="n"/>
      <c r="C469" s="79" t="n"/>
      <c r="D469" s="79" t="n"/>
      <c r="E469" s="79" t="n"/>
      <c r="F469" s="80" t="n"/>
      <c r="G469" s="76">
        <f>IF(D469="","",IFERROR(INDEX(Presupuesto!$C$9:$C$33,MATCH(D469,Presupuesto!$B$9:$B$33,0)),""))</f>
        <v/>
      </c>
      <c r="H469" s="76">
        <f>IF(B469="","",CHOOSE(MONTH(B469),"Ene","Feb","Mar","Abr","May","Jun","Jul","Ago","Sep","Oct","Nov","Dic")&amp;" "&amp;YEAR(B469))</f>
        <v/>
      </c>
      <c r="I469" s="76">
        <f>IF(B469="","",IF((YEAR(B469)-YEAR(Config!$C$7))*12+MONTH(B469)-MONTH(Config!$C$7)&lt;0,"Antes","T"&amp;(INT(((YEAR(B469)-YEAR(Config!$C$7))*12+MONTH(B469)-MONTH(Config!$C$7))/3)+1)))</f>
        <v/>
      </c>
      <c r="J469" s="76">
        <f>IF(E469="","",IFERROR(INDEX(Config!$C$11:$C$22,MATCH(E469,Config!$B$11:$B$22,0)),"No"))</f>
        <v/>
      </c>
      <c r="K469" s="77">
        <f>IF(B469="","",DATE(YEAR(B469),MONTH(B469),1))</f>
        <v/>
      </c>
    </row>
    <row r="470">
      <c r="B470" s="78" t="n"/>
      <c r="C470" s="79" t="n"/>
      <c r="D470" s="79" t="n"/>
      <c r="E470" s="79" t="n"/>
      <c r="F470" s="80" t="n"/>
      <c r="G470" s="76">
        <f>IF(D470="","",IFERROR(INDEX(Presupuesto!$C$9:$C$33,MATCH(D470,Presupuesto!$B$9:$B$33,0)),""))</f>
        <v/>
      </c>
      <c r="H470" s="76">
        <f>IF(B470="","",CHOOSE(MONTH(B470),"Ene","Feb","Mar","Abr","May","Jun","Jul","Ago","Sep","Oct","Nov","Dic")&amp;" "&amp;YEAR(B470))</f>
        <v/>
      </c>
      <c r="I470" s="76">
        <f>IF(B470="","",IF((YEAR(B470)-YEAR(Config!$C$7))*12+MONTH(B470)-MONTH(Config!$C$7)&lt;0,"Antes","T"&amp;(INT(((YEAR(B470)-YEAR(Config!$C$7))*12+MONTH(B470)-MONTH(Config!$C$7))/3)+1)))</f>
        <v/>
      </c>
      <c r="J470" s="76">
        <f>IF(E470="","",IFERROR(INDEX(Config!$C$11:$C$22,MATCH(E470,Config!$B$11:$B$22,0)),"No"))</f>
        <v/>
      </c>
      <c r="K470" s="77">
        <f>IF(B470="","",DATE(YEAR(B470),MONTH(B470),1))</f>
        <v/>
      </c>
    </row>
    <row r="471">
      <c r="B471" s="78" t="n"/>
      <c r="C471" s="79" t="n"/>
      <c r="D471" s="79" t="n"/>
      <c r="E471" s="79" t="n"/>
      <c r="F471" s="80" t="n"/>
      <c r="G471" s="76">
        <f>IF(D471="","",IFERROR(INDEX(Presupuesto!$C$9:$C$33,MATCH(D471,Presupuesto!$B$9:$B$33,0)),""))</f>
        <v/>
      </c>
      <c r="H471" s="76">
        <f>IF(B471="","",CHOOSE(MONTH(B471),"Ene","Feb","Mar","Abr","May","Jun","Jul","Ago","Sep","Oct","Nov","Dic")&amp;" "&amp;YEAR(B471))</f>
        <v/>
      </c>
      <c r="I471" s="76">
        <f>IF(B471="","",IF((YEAR(B471)-YEAR(Config!$C$7))*12+MONTH(B471)-MONTH(Config!$C$7)&lt;0,"Antes","T"&amp;(INT(((YEAR(B471)-YEAR(Config!$C$7))*12+MONTH(B471)-MONTH(Config!$C$7))/3)+1)))</f>
        <v/>
      </c>
      <c r="J471" s="76">
        <f>IF(E471="","",IFERROR(INDEX(Config!$C$11:$C$22,MATCH(E471,Config!$B$11:$B$22,0)),"No"))</f>
        <v/>
      </c>
      <c r="K471" s="77">
        <f>IF(B471="","",DATE(YEAR(B471),MONTH(B471),1))</f>
        <v/>
      </c>
    </row>
    <row r="472">
      <c r="B472" s="78" t="n"/>
      <c r="C472" s="79" t="n"/>
      <c r="D472" s="79" t="n"/>
      <c r="E472" s="79" t="n"/>
      <c r="F472" s="80" t="n"/>
      <c r="G472" s="76">
        <f>IF(D472="","",IFERROR(INDEX(Presupuesto!$C$9:$C$33,MATCH(D472,Presupuesto!$B$9:$B$33,0)),""))</f>
        <v/>
      </c>
      <c r="H472" s="76">
        <f>IF(B472="","",CHOOSE(MONTH(B472),"Ene","Feb","Mar","Abr","May","Jun","Jul","Ago","Sep","Oct","Nov","Dic")&amp;" "&amp;YEAR(B472))</f>
        <v/>
      </c>
      <c r="I472" s="76">
        <f>IF(B472="","",IF((YEAR(B472)-YEAR(Config!$C$7))*12+MONTH(B472)-MONTH(Config!$C$7)&lt;0,"Antes","T"&amp;(INT(((YEAR(B472)-YEAR(Config!$C$7))*12+MONTH(B472)-MONTH(Config!$C$7))/3)+1)))</f>
        <v/>
      </c>
      <c r="J472" s="76">
        <f>IF(E472="","",IFERROR(INDEX(Config!$C$11:$C$22,MATCH(E472,Config!$B$11:$B$22,0)),"No"))</f>
        <v/>
      </c>
      <c r="K472" s="77">
        <f>IF(B472="","",DATE(YEAR(B472),MONTH(B472),1))</f>
        <v/>
      </c>
    </row>
    <row r="473">
      <c r="B473" s="78" t="n"/>
      <c r="C473" s="79" t="n"/>
      <c r="D473" s="79" t="n"/>
      <c r="E473" s="79" t="n"/>
      <c r="F473" s="80" t="n"/>
      <c r="G473" s="76">
        <f>IF(D473="","",IFERROR(INDEX(Presupuesto!$C$9:$C$33,MATCH(D473,Presupuesto!$B$9:$B$33,0)),""))</f>
        <v/>
      </c>
      <c r="H473" s="76">
        <f>IF(B473="","",CHOOSE(MONTH(B473),"Ene","Feb","Mar","Abr","May","Jun","Jul","Ago","Sep","Oct","Nov","Dic")&amp;" "&amp;YEAR(B473))</f>
        <v/>
      </c>
      <c r="I473" s="76">
        <f>IF(B473="","",IF((YEAR(B473)-YEAR(Config!$C$7))*12+MONTH(B473)-MONTH(Config!$C$7)&lt;0,"Antes","T"&amp;(INT(((YEAR(B473)-YEAR(Config!$C$7))*12+MONTH(B473)-MONTH(Config!$C$7))/3)+1)))</f>
        <v/>
      </c>
      <c r="J473" s="76">
        <f>IF(E473="","",IFERROR(INDEX(Config!$C$11:$C$22,MATCH(E473,Config!$B$11:$B$22,0)),"No"))</f>
        <v/>
      </c>
      <c r="K473" s="77">
        <f>IF(B473="","",DATE(YEAR(B473),MONTH(B473),1))</f>
        <v/>
      </c>
    </row>
    <row r="474">
      <c r="B474" s="78" t="n"/>
      <c r="C474" s="79" t="n"/>
      <c r="D474" s="79" t="n"/>
      <c r="E474" s="79" t="n"/>
      <c r="F474" s="80" t="n"/>
      <c r="G474" s="76">
        <f>IF(D474="","",IFERROR(INDEX(Presupuesto!$C$9:$C$33,MATCH(D474,Presupuesto!$B$9:$B$33,0)),""))</f>
        <v/>
      </c>
      <c r="H474" s="76">
        <f>IF(B474="","",CHOOSE(MONTH(B474),"Ene","Feb","Mar","Abr","May","Jun","Jul","Ago","Sep","Oct","Nov","Dic")&amp;" "&amp;YEAR(B474))</f>
        <v/>
      </c>
      <c r="I474" s="76">
        <f>IF(B474="","",IF((YEAR(B474)-YEAR(Config!$C$7))*12+MONTH(B474)-MONTH(Config!$C$7)&lt;0,"Antes","T"&amp;(INT(((YEAR(B474)-YEAR(Config!$C$7))*12+MONTH(B474)-MONTH(Config!$C$7))/3)+1)))</f>
        <v/>
      </c>
      <c r="J474" s="76">
        <f>IF(E474="","",IFERROR(INDEX(Config!$C$11:$C$22,MATCH(E474,Config!$B$11:$B$22,0)),"No"))</f>
        <v/>
      </c>
      <c r="K474" s="77">
        <f>IF(B474="","",DATE(YEAR(B474),MONTH(B474),1))</f>
        <v/>
      </c>
    </row>
    <row r="475">
      <c r="B475" s="78" t="n"/>
      <c r="C475" s="79" t="n"/>
      <c r="D475" s="79" t="n"/>
      <c r="E475" s="79" t="n"/>
      <c r="F475" s="80" t="n"/>
      <c r="G475" s="76">
        <f>IF(D475="","",IFERROR(INDEX(Presupuesto!$C$9:$C$33,MATCH(D475,Presupuesto!$B$9:$B$33,0)),""))</f>
        <v/>
      </c>
      <c r="H475" s="76">
        <f>IF(B475="","",CHOOSE(MONTH(B475),"Ene","Feb","Mar","Abr","May","Jun","Jul","Ago","Sep","Oct","Nov","Dic")&amp;" "&amp;YEAR(B475))</f>
        <v/>
      </c>
      <c r="I475" s="76">
        <f>IF(B475="","",IF((YEAR(B475)-YEAR(Config!$C$7))*12+MONTH(B475)-MONTH(Config!$C$7)&lt;0,"Antes","T"&amp;(INT(((YEAR(B475)-YEAR(Config!$C$7))*12+MONTH(B475)-MONTH(Config!$C$7))/3)+1)))</f>
        <v/>
      </c>
      <c r="J475" s="76">
        <f>IF(E475="","",IFERROR(INDEX(Config!$C$11:$C$22,MATCH(E475,Config!$B$11:$B$22,0)),"No"))</f>
        <v/>
      </c>
      <c r="K475" s="77">
        <f>IF(B475="","",DATE(YEAR(B475),MONTH(B475),1))</f>
        <v/>
      </c>
    </row>
    <row r="476">
      <c r="B476" s="78" t="n"/>
      <c r="C476" s="79" t="n"/>
      <c r="D476" s="79" t="n"/>
      <c r="E476" s="79" t="n"/>
      <c r="F476" s="80" t="n"/>
      <c r="G476" s="76">
        <f>IF(D476="","",IFERROR(INDEX(Presupuesto!$C$9:$C$33,MATCH(D476,Presupuesto!$B$9:$B$33,0)),""))</f>
        <v/>
      </c>
      <c r="H476" s="76">
        <f>IF(B476="","",CHOOSE(MONTH(B476),"Ene","Feb","Mar","Abr","May","Jun","Jul","Ago","Sep","Oct","Nov","Dic")&amp;" "&amp;YEAR(B476))</f>
        <v/>
      </c>
      <c r="I476" s="76">
        <f>IF(B476="","",IF((YEAR(B476)-YEAR(Config!$C$7))*12+MONTH(B476)-MONTH(Config!$C$7)&lt;0,"Antes","T"&amp;(INT(((YEAR(B476)-YEAR(Config!$C$7))*12+MONTH(B476)-MONTH(Config!$C$7))/3)+1)))</f>
        <v/>
      </c>
      <c r="J476" s="76">
        <f>IF(E476="","",IFERROR(INDEX(Config!$C$11:$C$22,MATCH(E476,Config!$B$11:$B$22,0)),"No"))</f>
        <v/>
      </c>
      <c r="K476" s="77">
        <f>IF(B476="","",DATE(YEAR(B476),MONTH(B476),1))</f>
        <v/>
      </c>
    </row>
    <row r="477">
      <c r="B477" s="78" t="n"/>
      <c r="C477" s="79" t="n"/>
      <c r="D477" s="79" t="n"/>
      <c r="E477" s="79" t="n"/>
      <c r="F477" s="80" t="n"/>
      <c r="G477" s="76">
        <f>IF(D477="","",IFERROR(INDEX(Presupuesto!$C$9:$C$33,MATCH(D477,Presupuesto!$B$9:$B$33,0)),""))</f>
        <v/>
      </c>
      <c r="H477" s="76">
        <f>IF(B477="","",CHOOSE(MONTH(B477),"Ene","Feb","Mar","Abr","May","Jun","Jul","Ago","Sep","Oct","Nov","Dic")&amp;" "&amp;YEAR(B477))</f>
        <v/>
      </c>
      <c r="I477" s="76">
        <f>IF(B477="","",IF((YEAR(B477)-YEAR(Config!$C$7))*12+MONTH(B477)-MONTH(Config!$C$7)&lt;0,"Antes","T"&amp;(INT(((YEAR(B477)-YEAR(Config!$C$7))*12+MONTH(B477)-MONTH(Config!$C$7))/3)+1)))</f>
        <v/>
      </c>
      <c r="J477" s="76">
        <f>IF(E477="","",IFERROR(INDEX(Config!$C$11:$C$22,MATCH(E477,Config!$B$11:$B$22,0)),"No"))</f>
        <v/>
      </c>
      <c r="K477" s="77">
        <f>IF(B477="","",DATE(YEAR(B477),MONTH(B477),1))</f>
        <v/>
      </c>
    </row>
    <row r="478">
      <c r="B478" s="78" t="n"/>
      <c r="C478" s="79" t="n"/>
      <c r="D478" s="79" t="n"/>
      <c r="E478" s="79" t="n"/>
      <c r="F478" s="80" t="n"/>
      <c r="G478" s="76">
        <f>IF(D478="","",IFERROR(INDEX(Presupuesto!$C$9:$C$33,MATCH(D478,Presupuesto!$B$9:$B$33,0)),""))</f>
        <v/>
      </c>
      <c r="H478" s="76">
        <f>IF(B478="","",CHOOSE(MONTH(B478),"Ene","Feb","Mar","Abr","May","Jun","Jul","Ago","Sep","Oct","Nov","Dic")&amp;" "&amp;YEAR(B478))</f>
        <v/>
      </c>
      <c r="I478" s="76">
        <f>IF(B478="","",IF((YEAR(B478)-YEAR(Config!$C$7))*12+MONTH(B478)-MONTH(Config!$C$7)&lt;0,"Antes","T"&amp;(INT(((YEAR(B478)-YEAR(Config!$C$7))*12+MONTH(B478)-MONTH(Config!$C$7))/3)+1)))</f>
        <v/>
      </c>
      <c r="J478" s="76">
        <f>IF(E478="","",IFERROR(INDEX(Config!$C$11:$C$22,MATCH(E478,Config!$B$11:$B$22,0)),"No"))</f>
        <v/>
      </c>
      <c r="K478" s="77">
        <f>IF(B478="","",DATE(YEAR(B478),MONTH(B478),1))</f>
        <v/>
      </c>
    </row>
    <row r="479">
      <c r="B479" s="78" t="n"/>
      <c r="C479" s="79" t="n"/>
      <c r="D479" s="79" t="n"/>
      <c r="E479" s="79" t="n"/>
      <c r="F479" s="80" t="n"/>
      <c r="G479" s="76">
        <f>IF(D479="","",IFERROR(INDEX(Presupuesto!$C$9:$C$33,MATCH(D479,Presupuesto!$B$9:$B$33,0)),""))</f>
        <v/>
      </c>
      <c r="H479" s="76">
        <f>IF(B479="","",CHOOSE(MONTH(B479),"Ene","Feb","Mar","Abr","May","Jun","Jul","Ago","Sep","Oct","Nov","Dic")&amp;" "&amp;YEAR(B479))</f>
        <v/>
      </c>
      <c r="I479" s="76">
        <f>IF(B479="","",IF((YEAR(B479)-YEAR(Config!$C$7))*12+MONTH(B479)-MONTH(Config!$C$7)&lt;0,"Antes","T"&amp;(INT(((YEAR(B479)-YEAR(Config!$C$7))*12+MONTH(B479)-MONTH(Config!$C$7))/3)+1)))</f>
        <v/>
      </c>
      <c r="J479" s="76">
        <f>IF(E479="","",IFERROR(INDEX(Config!$C$11:$C$22,MATCH(E479,Config!$B$11:$B$22,0)),"No"))</f>
        <v/>
      </c>
      <c r="K479" s="77">
        <f>IF(B479="","",DATE(YEAR(B479),MONTH(B479),1))</f>
        <v/>
      </c>
    </row>
    <row r="480">
      <c r="B480" s="78" t="n"/>
      <c r="C480" s="79" t="n"/>
      <c r="D480" s="79" t="n"/>
      <c r="E480" s="79" t="n"/>
      <c r="F480" s="80" t="n"/>
      <c r="G480" s="76">
        <f>IF(D480="","",IFERROR(INDEX(Presupuesto!$C$9:$C$33,MATCH(D480,Presupuesto!$B$9:$B$33,0)),""))</f>
        <v/>
      </c>
      <c r="H480" s="76">
        <f>IF(B480="","",CHOOSE(MONTH(B480),"Ene","Feb","Mar","Abr","May","Jun","Jul","Ago","Sep","Oct","Nov","Dic")&amp;" "&amp;YEAR(B480))</f>
        <v/>
      </c>
      <c r="I480" s="76">
        <f>IF(B480="","",IF((YEAR(B480)-YEAR(Config!$C$7))*12+MONTH(B480)-MONTH(Config!$C$7)&lt;0,"Antes","T"&amp;(INT(((YEAR(B480)-YEAR(Config!$C$7))*12+MONTH(B480)-MONTH(Config!$C$7))/3)+1)))</f>
        <v/>
      </c>
      <c r="J480" s="76">
        <f>IF(E480="","",IFERROR(INDEX(Config!$C$11:$C$22,MATCH(E480,Config!$B$11:$B$22,0)),"No"))</f>
        <v/>
      </c>
      <c r="K480" s="77">
        <f>IF(B480="","",DATE(YEAR(B480),MONTH(B480),1))</f>
        <v/>
      </c>
    </row>
    <row r="481">
      <c r="B481" s="78" t="n"/>
      <c r="C481" s="79" t="n"/>
      <c r="D481" s="79" t="n"/>
      <c r="E481" s="79" t="n"/>
      <c r="F481" s="80" t="n"/>
      <c r="G481" s="76">
        <f>IF(D481="","",IFERROR(INDEX(Presupuesto!$C$9:$C$33,MATCH(D481,Presupuesto!$B$9:$B$33,0)),""))</f>
        <v/>
      </c>
      <c r="H481" s="76">
        <f>IF(B481="","",CHOOSE(MONTH(B481),"Ene","Feb","Mar","Abr","May","Jun","Jul","Ago","Sep","Oct","Nov","Dic")&amp;" "&amp;YEAR(B481))</f>
        <v/>
      </c>
      <c r="I481" s="76">
        <f>IF(B481="","",IF((YEAR(B481)-YEAR(Config!$C$7))*12+MONTH(B481)-MONTH(Config!$C$7)&lt;0,"Antes","T"&amp;(INT(((YEAR(B481)-YEAR(Config!$C$7))*12+MONTH(B481)-MONTH(Config!$C$7))/3)+1)))</f>
        <v/>
      </c>
      <c r="J481" s="76">
        <f>IF(E481="","",IFERROR(INDEX(Config!$C$11:$C$22,MATCH(E481,Config!$B$11:$B$22,0)),"No"))</f>
        <v/>
      </c>
      <c r="K481" s="77">
        <f>IF(B481="","",DATE(YEAR(B481),MONTH(B481),1))</f>
        <v/>
      </c>
    </row>
    <row r="482">
      <c r="B482" s="78" t="n"/>
      <c r="C482" s="79" t="n"/>
      <c r="D482" s="79" t="n"/>
      <c r="E482" s="79" t="n"/>
      <c r="F482" s="80" t="n"/>
      <c r="G482" s="76">
        <f>IF(D482="","",IFERROR(INDEX(Presupuesto!$C$9:$C$33,MATCH(D482,Presupuesto!$B$9:$B$33,0)),""))</f>
        <v/>
      </c>
      <c r="H482" s="76">
        <f>IF(B482="","",CHOOSE(MONTH(B482),"Ene","Feb","Mar","Abr","May","Jun","Jul","Ago","Sep","Oct","Nov","Dic")&amp;" "&amp;YEAR(B482))</f>
        <v/>
      </c>
      <c r="I482" s="76">
        <f>IF(B482="","",IF((YEAR(B482)-YEAR(Config!$C$7))*12+MONTH(B482)-MONTH(Config!$C$7)&lt;0,"Antes","T"&amp;(INT(((YEAR(B482)-YEAR(Config!$C$7))*12+MONTH(B482)-MONTH(Config!$C$7))/3)+1)))</f>
        <v/>
      </c>
      <c r="J482" s="76">
        <f>IF(E482="","",IFERROR(INDEX(Config!$C$11:$C$22,MATCH(E482,Config!$B$11:$B$22,0)),"No"))</f>
        <v/>
      </c>
      <c r="K482" s="77">
        <f>IF(B482="","",DATE(YEAR(B482),MONTH(B482),1))</f>
        <v/>
      </c>
    </row>
    <row r="483">
      <c r="B483" s="78" t="n"/>
      <c r="C483" s="79" t="n"/>
      <c r="D483" s="79" t="n"/>
      <c r="E483" s="79" t="n"/>
      <c r="F483" s="80" t="n"/>
      <c r="G483" s="76">
        <f>IF(D483="","",IFERROR(INDEX(Presupuesto!$C$9:$C$33,MATCH(D483,Presupuesto!$B$9:$B$33,0)),""))</f>
        <v/>
      </c>
      <c r="H483" s="76">
        <f>IF(B483="","",CHOOSE(MONTH(B483),"Ene","Feb","Mar","Abr","May","Jun","Jul","Ago","Sep","Oct","Nov","Dic")&amp;" "&amp;YEAR(B483))</f>
        <v/>
      </c>
      <c r="I483" s="76">
        <f>IF(B483="","",IF((YEAR(B483)-YEAR(Config!$C$7))*12+MONTH(B483)-MONTH(Config!$C$7)&lt;0,"Antes","T"&amp;(INT(((YEAR(B483)-YEAR(Config!$C$7))*12+MONTH(B483)-MONTH(Config!$C$7))/3)+1)))</f>
        <v/>
      </c>
      <c r="J483" s="76">
        <f>IF(E483="","",IFERROR(INDEX(Config!$C$11:$C$22,MATCH(E483,Config!$B$11:$B$22,0)),"No"))</f>
        <v/>
      </c>
      <c r="K483" s="77">
        <f>IF(B483="","",DATE(YEAR(B483),MONTH(B483),1))</f>
        <v/>
      </c>
    </row>
    <row r="484">
      <c r="B484" s="78" t="n"/>
      <c r="C484" s="79" t="n"/>
      <c r="D484" s="79" t="n"/>
      <c r="E484" s="79" t="n"/>
      <c r="F484" s="80" t="n"/>
      <c r="G484" s="76">
        <f>IF(D484="","",IFERROR(INDEX(Presupuesto!$C$9:$C$33,MATCH(D484,Presupuesto!$B$9:$B$33,0)),""))</f>
        <v/>
      </c>
      <c r="H484" s="76">
        <f>IF(B484="","",CHOOSE(MONTH(B484),"Ene","Feb","Mar","Abr","May","Jun","Jul","Ago","Sep","Oct","Nov","Dic")&amp;" "&amp;YEAR(B484))</f>
        <v/>
      </c>
      <c r="I484" s="76">
        <f>IF(B484="","",IF((YEAR(B484)-YEAR(Config!$C$7))*12+MONTH(B484)-MONTH(Config!$C$7)&lt;0,"Antes","T"&amp;(INT(((YEAR(B484)-YEAR(Config!$C$7))*12+MONTH(B484)-MONTH(Config!$C$7))/3)+1)))</f>
        <v/>
      </c>
      <c r="J484" s="76">
        <f>IF(E484="","",IFERROR(INDEX(Config!$C$11:$C$22,MATCH(E484,Config!$B$11:$B$22,0)),"No"))</f>
        <v/>
      </c>
      <c r="K484" s="77">
        <f>IF(B484="","",DATE(YEAR(B484),MONTH(B484),1))</f>
        <v/>
      </c>
    </row>
    <row r="485">
      <c r="B485" s="78" t="n"/>
      <c r="C485" s="79" t="n"/>
      <c r="D485" s="79" t="n"/>
      <c r="E485" s="79" t="n"/>
      <c r="F485" s="80" t="n"/>
      <c r="G485" s="76">
        <f>IF(D485="","",IFERROR(INDEX(Presupuesto!$C$9:$C$33,MATCH(D485,Presupuesto!$B$9:$B$33,0)),""))</f>
        <v/>
      </c>
      <c r="H485" s="76">
        <f>IF(B485="","",CHOOSE(MONTH(B485),"Ene","Feb","Mar","Abr","May","Jun","Jul","Ago","Sep","Oct","Nov","Dic")&amp;" "&amp;YEAR(B485))</f>
        <v/>
      </c>
      <c r="I485" s="76">
        <f>IF(B485="","",IF((YEAR(B485)-YEAR(Config!$C$7))*12+MONTH(B485)-MONTH(Config!$C$7)&lt;0,"Antes","T"&amp;(INT(((YEAR(B485)-YEAR(Config!$C$7))*12+MONTH(B485)-MONTH(Config!$C$7))/3)+1)))</f>
        <v/>
      </c>
      <c r="J485" s="76">
        <f>IF(E485="","",IFERROR(INDEX(Config!$C$11:$C$22,MATCH(E485,Config!$B$11:$B$22,0)),"No"))</f>
        <v/>
      </c>
      <c r="K485" s="77">
        <f>IF(B485="","",DATE(YEAR(B485),MONTH(B485),1))</f>
        <v/>
      </c>
    </row>
    <row r="486">
      <c r="B486" s="78" t="n"/>
      <c r="C486" s="79" t="n"/>
      <c r="D486" s="79" t="n"/>
      <c r="E486" s="79" t="n"/>
      <c r="F486" s="80" t="n"/>
      <c r="G486" s="76">
        <f>IF(D486="","",IFERROR(INDEX(Presupuesto!$C$9:$C$33,MATCH(D486,Presupuesto!$B$9:$B$33,0)),""))</f>
        <v/>
      </c>
      <c r="H486" s="76">
        <f>IF(B486="","",CHOOSE(MONTH(B486),"Ene","Feb","Mar","Abr","May","Jun","Jul","Ago","Sep","Oct","Nov","Dic")&amp;" "&amp;YEAR(B486))</f>
        <v/>
      </c>
      <c r="I486" s="76">
        <f>IF(B486="","",IF((YEAR(B486)-YEAR(Config!$C$7))*12+MONTH(B486)-MONTH(Config!$C$7)&lt;0,"Antes","T"&amp;(INT(((YEAR(B486)-YEAR(Config!$C$7))*12+MONTH(B486)-MONTH(Config!$C$7))/3)+1)))</f>
        <v/>
      </c>
      <c r="J486" s="76">
        <f>IF(E486="","",IFERROR(INDEX(Config!$C$11:$C$22,MATCH(E486,Config!$B$11:$B$22,0)),"No"))</f>
        <v/>
      </c>
      <c r="K486" s="77">
        <f>IF(B486="","",DATE(YEAR(B486),MONTH(B486),1))</f>
        <v/>
      </c>
    </row>
    <row r="487">
      <c r="B487" s="78" t="n"/>
      <c r="C487" s="79" t="n"/>
      <c r="D487" s="79" t="n"/>
      <c r="E487" s="79" t="n"/>
      <c r="F487" s="80" t="n"/>
      <c r="G487" s="76">
        <f>IF(D487="","",IFERROR(INDEX(Presupuesto!$C$9:$C$33,MATCH(D487,Presupuesto!$B$9:$B$33,0)),""))</f>
        <v/>
      </c>
      <c r="H487" s="76">
        <f>IF(B487="","",CHOOSE(MONTH(B487),"Ene","Feb","Mar","Abr","May","Jun","Jul","Ago","Sep","Oct","Nov","Dic")&amp;" "&amp;YEAR(B487))</f>
        <v/>
      </c>
      <c r="I487" s="76">
        <f>IF(B487="","",IF((YEAR(B487)-YEAR(Config!$C$7))*12+MONTH(B487)-MONTH(Config!$C$7)&lt;0,"Antes","T"&amp;(INT(((YEAR(B487)-YEAR(Config!$C$7))*12+MONTH(B487)-MONTH(Config!$C$7))/3)+1)))</f>
        <v/>
      </c>
      <c r="J487" s="76">
        <f>IF(E487="","",IFERROR(INDEX(Config!$C$11:$C$22,MATCH(E487,Config!$B$11:$B$22,0)),"No"))</f>
        <v/>
      </c>
      <c r="K487" s="77">
        <f>IF(B487="","",DATE(YEAR(B487),MONTH(B487),1))</f>
        <v/>
      </c>
    </row>
    <row r="488">
      <c r="B488" s="78" t="n"/>
      <c r="C488" s="79" t="n"/>
      <c r="D488" s="79" t="n"/>
      <c r="E488" s="79" t="n"/>
      <c r="F488" s="80" t="n"/>
      <c r="G488" s="76">
        <f>IF(D488="","",IFERROR(INDEX(Presupuesto!$C$9:$C$33,MATCH(D488,Presupuesto!$B$9:$B$33,0)),""))</f>
        <v/>
      </c>
      <c r="H488" s="76">
        <f>IF(B488="","",CHOOSE(MONTH(B488),"Ene","Feb","Mar","Abr","May","Jun","Jul","Ago","Sep","Oct","Nov","Dic")&amp;" "&amp;YEAR(B488))</f>
        <v/>
      </c>
      <c r="I488" s="76">
        <f>IF(B488="","",IF((YEAR(B488)-YEAR(Config!$C$7))*12+MONTH(B488)-MONTH(Config!$C$7)&lt;0,"Antes","T"&amp;(INT(((YEAR(B488)-YEAR(Config!$C$7))*12+MONTH(B488)-MONTH(Config!$C$7))/3)+1)))</f>
        <v/>
      </c>
      <c r="J488" s="76">
        <f>IF(E488="","",IFERROR(INDEX(Config!$C$11:$C$22,MATCH(E488,Config!$B$11:$B$22,0)),"No"))</f>
        <v/>
      </c>
      <c r="K488" s="77">
        <f>IF(B488="","",DATE(YEAR(B488),MONTH(B488),1))</f>
        <v/>
      </c>
    </row>
    <row r="489">
      <c r="B489" s="78" t="n"/>
      <c r="C489" s="79" t="n"/>
      <c r="D489" s="79" t="n"/>
      <c r="E489" s="79" t="n"/>
      <c r="F489" s="80" t="n"/>
      <c r="G489" s="76">
        <f>IF(D489="","",IFERROR(INDEX(Presupuesto!$C$9:$C$33,MATCH(D489,Presupuesto!$B$9:$B$33,0)),""))</f>
        <v/>
      </c>
      <c r="H489" s="76">
        <f>IF(B489="","",CHOOSE(MONTH(B489),"Ene","Feb","Mar","Abr","May","Jun","Jul","Ago","Sep","Oct","Nov","Dic")&amp;" "&amp;YEAR(B489))</f>
        <v/>
      </c>
      <c r="I489" s="76">
        <f>IF(B489="","",IF((YEAR(B489)-YEAR(Config!$C$7))*12+MONTH(B489)-MONTH(Config!$C$7)&lt;0,"Antes","T"&amp;(INT(((YEAR(B489)-YEAR(Config!$C$7))*12+MONTH(B489)-MONTH(Config!$C$7))/3)+1)))</f>
        <v/>
      </c>
      <c r="J489" s="76">
        <f>IF(E489="","",IFERROR(INDEX(Config!$C$11:$C$22,MATCH(E489,Config!$B$11:$B$22,0)),"No"))</f>
        <v/>
      </c>
      <c r="K489" s="77">
        <f>IF(B489="","",DATE(YEAR(B489),MONTH(B489),1))</f>
        <v/>
      </c>
    </row>
    <row r="490">
      <c r="B490" s="78" t="n"/>
      <c r="C490" s="79" t="n"/>
      <c r="D490" s="79" t="n"/>
      <c r="E490" s="79" t="n"/>
      <c r="F490" s="80" t="n"/>
      <c r="G490" s="76">
        <f>IF(D490="","",IFERROR(INDEX(Presupuesto!$C$9:$C$33,MATCH(D490,Presupuesto!$B$9:$B$33,0)),""))</f>
        <v/>
      </c>
      <c r="H490" s="76">
        <f>IF(B490="","",CHOOSE(MONTH(B490),"Ene","Feb","Mar","Abr","May","Jun","Jul","Ago","Sep","Oct","Nov","Dic")&amp;" "&amp;YEAR(B490))</f>
        <v/>
      </c>
      <c r="I490" s="76">
        <f>IF(B490="","",IF((YEAR(B490)-YEAR(Config!$C$7))*12+MONTH(B490)-MONTH(Config!$C$7)&lt;0,"Antes","T"&amp;(INT(((YEAR(B490)-YEAR(Config!$C$7))*12+MONTH(B490)-MONTH(Config!$C$7))/3)+1)))</f>
        <v/>
      </c>
      <c r="J490" s="76">
        <f>IF(E490="","",IFERROR(INDEX(Config!$C$11:$C$22,MATCH(E490,Config!$B$11:$B$22,0)),"No"))</f>
        <v/>
      </c>
      <c r="K490" s="77">
        <f>IF(B490="","",DATE(YEAR(B490),MONTH(B490),1))</f>
        <v/>
      </c>
    </row>
    <row r="491">
      <c r="B491" s="78" t="n"/>
      <c r="C491" s="79" t="n"/>
      <c r="D491" s="79" t="n"/>
      <c r="E491" s="79" t="n"/>
      <c r="F491" s="80" t="n"/>
      <c r="G491" s="76">
        <f>IF(D491="","",IFERROR(INDEX(Presupuesto!$C$9:$C$33,MATCH(D491,Presupuesto!$B$9:$B$33,0)),""))</f>
        <v/>
      </c>
      <c r="H491" s="76">
        <f>IF(B491="","",CHOOSE(MONTH(B491),"Ene","Feb","Mar","Abr","May","Jun","Jul","Ago","Sep","Oct","Nov","Dic")&amp;" "&amp;YEAR(B491))</f>
        <v/>
      </c>
      <c r="I491" s="76">
        <f>IF(B491="","",IF((YEAR(B491)-YEAR(Config!$C$7))*12+MONTH(B491)-MONTH(Config!$C$7)&lt;0,"Antes","T"&amp;(INT(((YEAR(B491)-YEAR(Config!$C$7))*12+MONTH(B491)-MONTH(Config!$C$7))/3)+1)))</f>
        <v/>
      </c>
      <c r="J491" s="76">
        <f>IF(E491="","",IFERROR(INDEX(Config!$C$11:$C$22,MATCH(E491,Config!$B$11:$B$22,0)),"No"))</f>
        <v/>
      </c>
      <c r="K491" s="77">
        <f>IF(B491="","",DATE(YEAR(B491),MONTH(B491),1))</f>
        <v/>
      </c>
    </row>
    <row r="492">
      <c r="B492" s="78" t="n"/>
      <c r="C492" s="79" t="n"/>
      <c r="D492" s="79" t="n"/>
      <c r="E492" s="79" t="n"/>
      <c r="F492" s="80" t="n"/>
      <c r="G492" s="76">
        <f>IF(D492="","",IFERROR(INDEX(Presupuesto!$C$9:$C$33,MATCH(D492,Presupuesto!$B$9:$B$33,0)),""))</f>
        <v/>
      </c>
      <c r="H492" s="76">
        <f>IF(B492="","",CHOOSE(MONTH(B492),"Ene","Feb","Mar","Abr","May","Jun","Jul","Ago","Sep","Oct","Nov","Dic")&amp;" "&amp;YEAR(B492))</f>
        <v/>
      </c>
      <c r="I492" s="76">
        <f>IF(B492="","",IF((YEAR(B492)-YEAR(Config!$C$7))*12+MONTH(B492)-MONTH(Config!$C$7)&lt;0,"Antes","T"&amp;(INT(((YEAR(B492)-YEAR(Config!$C$7))*12+MONTH(B492)-MONTH(Config!$C$7))/3)+1)))</f>
        <v/>
      </c>
      <c r="J492" s="76">
        <f>IF(E492="","",IFERROR(INDEX(Config!$C$11:$C$22,MATCH(E492,Config!$B$11:$B$22,0)),"No"))</f>
        <v/>
      </c>
      <c r="K492" s="77">
        <f>IF(B492="","",DATE(YEAR(B492),MONTH(B492),1))</f>
        <v/>
      </c>
    </row>
    <row r="493">
      <c r="B493" s="78" t="n"/>
      <c r="C493" s="79" t="n"/>
      <c r="D493" s="79" t="n"/>
      <c r="E493" s="79" t="n"/>
      <c r="F493" s="80" t="n"/>
      <c r="G493" s="76">
        <f>IF(D493="","",IFERROR(INDEX(Presupuesto!$C$9:$C$33,MATCH(D493,Presupuesto!$B$9:$B$33,0)),""))</f>
        <v/>
      </c>
      <c r="H493" s="76">
        <f>IF(B493="","",CHOOSE(MONTH(B493),"Ene","Feb","Mar","Abr","May","Jun","Jul","Ago","Sep","Oct","Nov","Dic")&amp;" "&amp;YEAR(B493))</f>
        <v/>
      </c>
      <c r="I493" s="76">
        <f>IF(B493="","",IF((YEAR(B493)-YEAR(Config!$C$7))*12+MONTH(B493)-MONTH(Config!$C$7)&lt;0,"Antes","T"&amp;(INT(((YEAR(B493)-YEAR(Config!$C$7))*12+MONTH(B493)-MONTH(Config!$C$7))/3)+1)))</f>
        <v/>
      </c>
      <c r="J493" s="76">
        <f>IF(E493="","",IFERROR(INDEX(Config!$C$11:$C$22,MATCH(E493,Config!$B$11:$B$22,0)),"No"))</f>
        <v/>
      </c>
      <c r="K493" s="77">
        <f>IF(B493="","",DATE(YEAR(B493),MONTH(B493),1))</f>
        <v/>
      </c>
    </row>
    <row r="494">
      <c r="B494" s="78" t="n"/>
      <c r="C494" s="79" t="n"/>
      <c r="D494" s="79" t="n"/>
      <c r="E494" s="79" t="n"/>
      <c r="F494" s="80" t="n"/>
      <c r="G494" s="76">
        <f>IF(D494="","",IFERROR(INDEX(Presupuesto!$C$9:$C$33,MATCH(D494,Presupuesto!$B$9:$B$33,0)),""))</f>
        <v/>
      </c>
      <c r="H494" s="76">
        <f>IF(B494="","",CHOOSE(MONTH(B494),"Ene","Feb","Mar","Abr","May","Jun","Jul","Ago","Sep","Oct","Nov","Dic")&amp;" "&amp;YEAR(B494))</f>
        <v/>
      </c>
      <c r="I494" s="76">
        <f>IF(B494="","",IF((YEAR(B494)-YEAR(Config!$C$7))*12+MONTH(B494)-MONTH(Config!$C$7)&lt;0,"Antes","T"&amp;(INT(((YEAR(B494)-YEAR(Config!$C$7))*12+MONTH(B494)-MONTH(Config!$C$7))/3)+1)))</f>
        <v/>
      </c>
      <c r="J494" s="76">
        <f>IF(E494="","",IFERROR(INDEX(Config!$C$11:$C$22,MATCH(E494,Config!$B$11:$B$22,0)),"No"))</f>
        <v/>
      </c>
      <c r="K494" s="77">
        <f>IF(B494="","",DATE(YEAR(B494),MONTH(B494),1))</f>
        <v/>
      </c>
    </row>
    <row r="495">
      <c r="B495" s="78" t="n"/>
      <c r="C495" s="79" t="n"/>
      <c r="D495" s="79" t="n"/>
      <c r="E495" s="79" t="n"/>
      <c r="F495" s="80" t="n"/>
      <c r="G495" s="76">
        <f>IF(D495="","",IFERROR(INDEX(Presupuesto!$C$9:$C$33,MATCH(D495,Presupuesto!$B$9:$B$33,0)),""))</f>
        <v/>
      </c>
      <c r="H495" s="76">
        <f>IF(B495="","",CHOOSE(MONTH(B495),"Ene","Feb","Mar","Abr","May","Jun","Jul","Ago","Sep","Oct","Nov","Dic")&amp;" "&amp;YEAR(B495))</f>
        <v/>
      </c>
      <c r="I495" s="76">
        <f>IF(B495="","",IF((YEAR(B495)-YEAR(Config!$C$7))*12+MONTH(B495)-MONTH(Config!$C$7)&lt;0,"Antes","T"&amp;(INT(((YEAR(B495)-YEAR(Config!$C$7))*12+MONTH(B495)-MONTH(Config!$C$7))/3)+1)))</f>
        <v/>
      </c>
      <c r="J495" s="76">
        <f>IF(E495="","",IFERROR(INDEX(Config!$C$11:$C$22,MATCH(E495,Config!$B$11:$B$22,0)),"No"))</f>
        <v/>
      </c>
      <c r="K495" s="77">
        <f>IF(B495="","",DATE(YEAR(B495),MONTH(B495),1))</f>
        <v/>
      </c>
    </row>
    <row r="496">
      <c r="B496" s="78" t="n"/>
      <c r="C496" s="79" t="n"/>
      <c r="D496" s="79" t="n"/>
      <c r="E496" s="79" t="n"/>
      <c r="F496" s="80" t="n"/>
      <c r="G496" s="76">
        <f>IF(D496="","",IFERROR(INDEX(Presupuesto!$C$9:$C$33,MATCH(D496,Presupuesto!$B$9:$B$33,0)),""))</f>
        <v/>
      </c>
      <c r="H496" s="76">
        <f>IF(B496="","",CHOOSE(MONTH(B496),"Ene","Feb","Mar","Abr","May","Jun","Jul","Ago","Sep","Oct","Nov","Dic")&amp;" "&amp;YEAR(B496))</f>
        <v/>
      </c>
      <c r="I496" s="76">
        <f>IF(B496="","",IF((YEAR(B496)-YEAR(Config!$C$7))*12+MONTH(B496)-MONTH(Config!$C$7)&lt;0,"Antes","T"&amp;(INT(((YEAR(B496)-YEAR(Config!$C$7))*12+MONTH(B496)-MONTH(Config!$C$7))/3)+1)))</f>
        <v/>
      </c>
      <c r="J496" s="76">
        <f>IF(E496="","",IFERROR(INDEX(Config!$C$11:$C$22,MATCH(E496,Config!$B$11:$B$22,0)),"No"))</f>
        <v/>
      </c>
      <c r="K496" s="77">
        <f>IF(B496="","",DATE(YEAR(B496),MONTH(B496),1))</f>
        <v/>
      </c>
    </row>
    <row r="497">
      <c r="B497" s="78" t="n"/>
      <c r="C497" s="79" t="n"/>
      <c r="D497" s="79" t="n"/>
      <c r="E497" s="79" t="n"/>
      <c r="F497" s="80" t="n"/>
      <c r="G497" s="76">
        <f>IF(D497="","",IFERROR(INDEX(Presupuesto!$C$9:$C$33,MATCH(D497,Presupuesto!$B$9:$B$33,0)),""))</f>
        <v/>
      </c>
      <c r="H497" s="76">
        <f>IF(B497="","",CHOOSE(MONTH(B497),"Ene","Feb","Mar","Abr","May","Jun","Jul","Ago","Sep","Oct","Nov","Dic")&amp;" "&amp;YEAR(B497))</f>
        <v/>
      </c>
      <c r="I497" s="76">
        <f>IF(B497="","",IF((YEAR(B497)-YEAR(Config!$C$7))*12+MONTH(B497)-MONTH(Config!$C$7)&lt;0,"Antes","T"&amp;(INT(((YEAR(B497)-YEAR(Config!$C$7))*12+MONTH(B497)-MONTH(Config!$C$7))/3)+1)))</f>
        <v/>
      </c>
      <c r="J497" s="76">
        <f>IF(E497="","",IFERROR(INDEX(Config!$C$11:$C$22,MATCH(E497,Config!$B$11:$B$22,0)),"No"))</f>
        <v/>
      </c>
      <c r="K497" s="77">
        <f>IF(B497="","",DATE(YEAR(B497),MONTH(B497),1))</f>
        <v/>
      </c>
    </row>
    <row r="498">
      <c r="B498" s="78" t="n"/>
      <c r="C498" s="79" t="n"/>
      <c r="D498" s="79" t="n"/>
      <c r="E498" s="79" t="n"/>
      <c r="F498" s="80" t="n"/>
      <c r="G498" s="76">
        <f>IF(D498="","",IFERROR(INDEX(Presupuesto!$C$9:$C$33,MATCH(D498,Presupuesto!$B$9:$B$33,0)),""))</f>
        <v/>
      </c>
      <c r="H498" s="76">
        <f>IF(B498="","",CHOOSE(MONTH(B498),"Ene","Feb","Mar","Abr","May","Jun","Jul","Ago","Sep","Oct","Nov","Dic")&amp;" "&amp;YEAR(B498))</f>
        <v/>
      </c>
      <c r="I498" s="76">
        <f>IF(B498="","",IF((YEAR(B498)-YEAR(Config!$C$7))*12+MONTH(B498)-MONTH(Config!$C$7)&lt;0,"Antes","T"&amp;(INT(((YEAR(B498)-YEAR(Config!$C$7))*12+MONTH(B498)-MONTH(Config!$C$7))/3)+1)))</f>
        <v/>
      </c>
      <c r="J498" s="76">
        <f>IF(E498="","",IFERROR(INDEX(Config!$C$11:$C$22,MATCH(E498,Config!$B$11:$B$22,0)),"No"))</f>
        <v/>
      </c>
      <c r="K498" s="77">
        <f>IF(B498="","",DATE(YEAR(B498),MONTH(B498),1))</f>
        <v/>
      </c>
    </row>
    <row r="499">
      <c r="B499" s="78" t="n"/>
      <c r="C499" s="79" t="n"/>
      <c r="D499" s="79" t="n"/>
      <c r="E499" s="79" t="n"/>
      <c r="F499" s="80" t="n"/>
      <c r="G499" s="76">
        <f>IF(D499="","",IFERROR(INDEX(Presupuesto!$C$9:$C$33,MATCH(D499,Presupuesto!$B$9:$B$33,0)),""))</f>
        <v/>
      </c>
      <c r="H499" s="76">
        <f>IF(B499="","",CHOOSE(MONTH(B499),"Ene","Feb","Mar","Abr","May","Jun","Jul","Ago","Sep","Oct","Nov","Dic")&amp;" "&amp;YEAR(B499))</f>
        <v/>
      </c>
      <c r="I499" s="76">
        <f>IF(B499="","",IF((YEAR(B499)-YEAR(Config!$C$7))*12+MONTH(B499)-MONTH(Config!$C$7)&lt;0,"Antes","T"&amp;(INT(((YEAR(B499)-YEAR(Config!$C$7))*12+MONTH(B499)-MONTH(Config!$C$7))/3)+1)))</f>
        <v/>
      </c>
      <c r="J499" s="76">
        <f>IF(E499="","",IFERROR(INDEX(Config!$C$11:$C$22,MATCH(E499,Config!$B$11:$B$22,0)),"No"))</f>
        <v/>
      </c>
      <c r="K499" s="77">
        <f>IF(B499="","",DATE(YEAR(B499),MONTH(B499),1))</f>
        <v/>
      </c>
    </row>
    <row r="500">
      <c r="B500" s="78" t="n"/>
      <c r="C500" s="79" t="n"/>
      <c r="D500" s="79" t="n"/>
      <c r="E500" s="79" t="n"/>
      <c r="F500" s="80" t="n"/>
      <c r="G500" s="76">
        <f>IF(D500="","",IFERROR(INDEX(Presupuesto!$C$9:$C$33,MATCH(D500,Presupuesto!$B$9:$B$33,0)),""))</f>
        <v/>
      </c>
      <c r="H500" s="76">
        <f>IF(B500="","",CHOOSE(MONTH(B500),"Ene","Feb","Mar","Abr","May","Jun","Jul","Ago","Sep","Oct","Nov","Dic")&amp;" "&amp;YEAR(B500))</f>
        <v/>
      </c>
      <c r="I500" s="76">
        <f>IF(B500="","",IF((YEAR(B500)-YEAR(Config!$C$7))*12+MONTH(B500)-MONTH(Config!$C$7)&lt;0,"Antes","T"&amp;(INT(((YEAR(B500)-YEAR(Config!$C$7))*12+MONTH(B500)-MONTH(Config!$C$7))/3)+1)))</f>
        <v/>
      </c>
      <c r="J500" s="76">
        <f>IF(E500="","",IFERROR(INDEX(Config!$C$11:$C$22,MATCH(E500,Config!$B$11:$B$22,0)),"No"))</f>
        <v/>
      </c>
      <c r="K500" s="77">
        <f>IF(B500="","",DATE(YEAR(B500),MONTH(B500),1))</f>
        <v/>
      </c>
    </row>
    <row r="501">
      <c r="B501" s="78" t="n"/>
      <c r="C501" s="79" t="n"/>
      <c r="D501" s="79" t="n"/>
      <c r="E501" s="79" t="n"/>
      <c r="F501" s="80" t="n"/>
      <c r="G501" s="76">
        <f>IF(D501="","",IFERROR(INDEX(Presupuesto!$C$9:$C$33,MATCH(D501,Presupuesto!$B$9:$B$33,0)),""))</f>
        <v/>
      </c>
      <c r="H501" s="76">
        <f>IF(B501="","",CHOOSE(MONTH(B501),"Ene","Feb","Mar","Abr","May","Jun","Jul","Ago","Sep","Oct","Nov","Dic")&amp;" "&amp;YEAR(B501))</f>
        <v/>
      </c>
      <c r="I501" s="76">
        <f>IF(B501="","",IF((YEAR(B501)-YEAR(Config!$C$7))*12+MONTH(B501)-MONTH(Config!$C$7)&lt;0,"Antes","T"&amp;(INT(((YEAR(B501)-YEAR(Config!$C$7))*12+MONTH(B501)-MONTH(Config!$C$7))/3)+1)))</f>
        <v/>
      </c>
      <c r="J501" s="76">
        <f>IF(E501="","",IFERROR(INDEX(Config!$C$11:$C$22,MATCH(E501,Config!$B$11:$B$22,0)),"No"))</f>
        <v/>
      </c>
      <c r="K501" s="77">
        <f>IF(B501="","",DATE(YEAR(B501),MONTH(B501),1))</f>
        <v/>
      </c>
    </row>
    <row r="502">
      <c r="B502" s="78" t="n"/>
      <c r="C502" s="79" t="n"/>
      <c r="D502" s="79" t="n"/>
      <c r="E502" s="79" t="n"/>
      <c r="F502" s="80" t="n"/>
      <c r="G502" s="76">
        <f>IF(D502="","",IFERROR(INDEX(Presupuesto!$C$9:$C$33,MATCH(D502,Presupuesto!$B$9:$B$33,0)),""))</f>
        <v/>
      </c>
      <c r="H502" s="76">
        <f>IF(B502="","",CHOOSE(MONTH(B502),"Ene","Feb","Mar","Abr","May","Jun","Jul","Ago","Sep","Oct","Nov","Dic")&amp;" "&amp;YEAR(B502))</f>
        <v/>
      </c>
      <c r="I502" s="76">
        <f>IF(B502="","",IF((YEAR(B502)-YEAR(Config!$C$7))*12+MONTH(B502)-MONTH(Config!$C$7)&lt;0,"Antes","T"&amp;(INT(((YEAR(B502)-YEAR(Config!$C$7))*12+MONTH(B502)-MONTH(Config!$C$7))/3)+1)))</f>
        <v/>
      </c>
      <c r="J502" s="76">
        <f>IF(E502="","",IFERROR(INDEX(Config!$C$11:$C$22,MATCH(E502,Config!$B$11:$B$22,0)),"No"))</f>
        <v/>
      </c>
      <c r="K502" s="77">
        <f>IF(B502="","",DATE(YEAR(B502),MONTH(B502),1))</f>
        <v/>
      </c>
    </row>
    <row r="503">
      <c r="B503" s="78" t="n"/>
      <c r="C503" s="79" t="n"/>
      <c r="D503" s="79" t="n"/>
      <c r="E503" s="79" t="n"/>
      <c r="F503" s="80" t="n"/>
      <c r="G503" s="76">
        <f>IF(D503="","",IFERROR(INDEX(Presupuesto!$C$9:$C$33,MATCH(D503,Presupuesto!$B$9:$B$33,0)),""))</f>
        <v/>
      </c>
      <c r="H503" s="76">
        <f>IF(B503="","",CHOOSE(MONTH(B503),"Ene","Feb","Mar","Abr","May","Jun","Jul","Ago","Sep","Oct","Nov","Dic")&amp;" "&amp;YEAR(B503))</f>
        <v/>
      </c>
      <c r="I503" s="76">
        <f>IF(B503="","",IF((YEAR(B503)-YEAR(Config!$C$7))*12+MONTH(B503)-MONTH(Config!$C$7)&lt;0,"Antes","T"&amp;(INT(((YEAR(B503)-YEAR(Config!$C$7))*12+MONTH(B503)-MONTH(Config!$C$7))/3)+1)))</f>
        <v/>
      </c>
      <c r="J503" s="76">
        <f>IF(E503="","",IFERROR(INDEX(Config!$C$11:$C$22,MATCH(E503,Config!$B$11:$B$22,0)),"No"))</f>
        <v/>
      </c>
      <c r="K503" s="77">
        <f>IF(B503="","",DATE(YEAR(B503),MONTH(B503),1))</f>
        <v/>
      </c>
    </row>
    <row r="504">
      <c r="B504" s="78" t="n"/>
      <c r="C504" s="79" t="n"/>
      <c r="D504" s="79" t="n"/>
      <c r="E504" s="79" t="n"/>
      <c r="F504" s="80" t="n"/>
      <c r="G504" s="76">
        <f>IF(D504="","",IFERROR(INDEX(Presupuesto!$C$9:$C$33,MATCH(D504,Presupuesto!$B$9:$B$33,0)),""))</f>
        <v/>
      </c>
      <c r="H504" s="76">
        <f>IF(B504="","",CHOOSE(MONTH(B504),"Ene","Feb","Mar","Abr","May","Jun","Jul","Ago","Sep","Oct","Nov","Dic")&amp;" "&amp;YEAR(B504))</f>
        <v/>
      </c>
      <c r="I504" s="76">
        <f>IF(B504="","",IF((YEAR(B504)-YEAR(Config!$C$7))*12+MONTH(B504)-MONTH(Config!$C$7)&lt;0,"Antes","T"&amp;(INT(((YEAR(B504)-YEAR(Config!$C$7))*12+MONTH(B504)-MONTH(Config!$C$7))/3)+1)))</f>
        <v/>
      </c>
      <c r="J504" s="76">
        <f>IF(E504="","",IFERROR(INDEX(Config!$C$11:$C$22,MATCH(E504,Config!$B$11:$B$22,0)),"No"))</f>
        <v/>
      </c>
      <c r="K504" s="77">
        <f>IF(B504="","",DATE(YEAR(B504),MONTH(B504),1))</f>
        <v/>
      </c>
    </row>
    <row r="505">
      <c r="B505" s="78" t="n"/>
      <c r="C505" s="79" t="n"/>
      <c r="D505" s="79" t="n"/>
      <c r="E505" s="79" t="n"/>
      <c r="F505" s="80" t="n"/>
      <c r="G505" s="76">
        <f>IF(D505="","",IFERROR(INDEX(Presupuesto!$C$9:$C$33,MATCH(D505,Presupuesto!$B$9:$B$33,0)),""))</f>
        <v/>
      </c>
      <c r="H505" s="76">
        <f>IF(B505="","",CHOOSE(MONTH(B505),"Ene","Feb","Mar","Abr","May","Jun","Jul","Ago","Sep","Oct","Nov","Dic")&amp;" "&amp;YEAR(B505))</f>
        <v/>
      </c>
      <c r="I505" s="76">
        <f>IF(B505="","",IF((YEAR(B505)-YEAR(Config!$C$7))*12+MONTH(B505)-MONTH(Config!$C$7)&lt;0,"Antes","T"&amp;(INT(((YEAR(B505)-YEAR(Config!$C$7))*12+MONTH(B505)-MONTH(Config!$C$7))/3)+1)))</f>
        <v/>
      </c>
      <c r="J505" s="76">
        <f>IF(E505="","",IFERROR(INDEX(Config!$C$11:$C$22,MATCH(E505,Config!$B$11:$B$22,0)),"No"))</f>
        <v/>
      </c>
      <c r="K505" s="77">
        <f>IF(B505="","",DATE(YEAR(B505),MONTH(B505),1))</f>
        <v/>
      </c>
    </row>
    <row r="506">
      <c r="B506" s="78" t="n"/>
      <c r="C506" s="79" t="n"/>
      <c r="D506" s="79" t="n"/>
      <c r="E506" s="79" t="n"/>
      <c r="F506" s="80" t="n"/>
      <c r="G506" s="76">
        <f>IF(D506="","",IFERROR(INDEX(Presupuesto!$C$9:$C$33,MATCH(D506,Presupuesto!$B$9:$B$33,0)),""))</f>
        <v/>
      </c>
      <c r="H506" s="76">
        <f>IF(B506="","",CHOOSE(MONTH(B506),"Ene","Feb","Mar","Abr","May","Jun","Jul","Ago","Sep","Oct","Nov","Dic")&amp;" "&amp;YEAR(B506))</f>
        <v/>
      </c>
      <c r="I506" s="76">
        <f>IF(B506="","",IF((YEAR(B506)-YEAR(Config!$C$7))*12+MONTH(B506)-MONTH(Config!$C$7)&lt;0,"Antes","T"&amp;(INT(((YEAR(B506)-YEAR(Config!$C$7))*12+MONTH(B506)-MONTH(Config!$C$7))/3)+1)))</f>
        <v/>
      </c>
      <c r="J506" s="76">
        <f>IF(E506="","",IFERROR(INDEX(Config!$C$11:$C$22,MATCH(E506,Config!$B$11:$B$22,0)),"No"))</f>
        <v/>
      </c>
      <c r="K506" s="77">
        <f>IF(B506="","",DATE(YEAR(B506),MONTH(B506),1))</f>
        <v/>
      </c>
    </row>
    <row r="507">
      <c r="B507" s="78" t="n"/>
      <c r="C507" s="79" t="n"/>
      <c r="D507" s="79" t="n"/>
      <c r="E507" s="79" t="n"/>
      <c r="F507" s="80" t="n"/>
      <c r="G507" s="76">
        <f>IF(D507="","",IFERROR(INDEX(Presupuesto!$C$9:$C$33,MATCH(D507,Presupuesto!$B$9:$B$33,0)),""))</f>
        <v/>
      </c>
      <c r="H507" s="76">
        <f>IF(B507="","",CHOOSE(MONTH(B507),"Ene","Feb","Mar","Abr","May","Jun","Jul","Ago","Sep","Oct","Nov","Dic")&amp;" "&amp;YEAR(B507))</f>
        <v/>
      </c>
      <c r="I507" s="76">
        <f>IF(B507="","",IF((YEAR(B507)-YEAR(Config!$C$7))*12+MONTH(B507)-MONTH(Config!$C$7)&lt;0,"Antes","T"&amp;(INT(((YEAR(B507)-YEAR(Config!$C$7))*12+MONTH(B507)-MONTH(Config!$C$7))/3)+1)))</f>
        <v/>
      </c>
      <c r="J507" s="76">
        <f>IF(E507="","",IFERROR(INDEX(Config!$C$11:$C$22,MATCH(E507,Config!$B$11:$B$22,0)),"No"))</f>
        <v/>
      </c>
      <c r="K507" s="77">
        <f>IF(B507="","",DATE(YEAR(B507),MONTH(B507),1))</f>
        <v/>
      </c>
    </row>
    <row r="508">
      <c r="B508" s="78" t="n"/>
      <c r="C508" s="79" t="n"/>
      <c r="D508" s="79" t="n"/>
      <c r="E508" s="79" t="n"/>
      <c r="F508" s="80" t="n"/>
      <c r="G508" s="76">
        <f>IF(D508="","",IFERROR(INDEX(Presupuesto!$C$9:$C$33,MATCH(D508,Presupuesto!$B$9:$B$33,0)),""))</f>
        <v/>
      </c>
      <c r="H508" s="76">
        <f>IF(B508="","",CHOOSE(MONTH(B508),"Ene","Feb","Mar","Abr","May","Jun","Jul","Ago","Sep","Oct","Nov","Dic")&amp;" "&amp;YEAR(B508))</f>
        <v/>
      </c>
      <c r="I508" s="76">
        <f>IF(B508="","",IF((YEAR(B508)-YEAR(Config!$C$7))*12+MONTH(B508)-MONTH(Config!$C$7)&lt;0,"Antes","T"&amp;(INT(((YEAR(B508)-YEAR(Config!$C$7))*12+MONTH(B508)-MONTH(Config!$C$7))/3)+1)))</f>
        <v/>
      </c>
      <c r="J508" s="76">
        <f>IF(E508="","",IFERROR(INDEX(Config!$C$11:$C$22,MATCH(E508,Config!$B$11:$B$22,0)),"No"))</f>
        <v/>
      </c>
      <c r="K508" s="77">
        <f>IF(B508="","",DATE(YEAR(B508),MONTH(B508),1))</f>
        <v/>
      </c>
    </row>
    <row r="509">
      <c r="B509" s="78" t="n"/>
      <c r="C509" s="79" t="n"/>
      <c r="D509" s="79" t="n"/>
      <c r="E509" s="79" t="n"/>
      <c r="F509" s="80" t="n"/>
      <c r="G509" s="76">
        <f>IF(D509="","",IFERROR(INDEX(Presupuesto!$C$9:$C$33,MATCH(D509,Presupuesto!$B$9:$B$33,0)),""))</f>
        <v/>
      </c>
      <c r="H509" s="76">
        <f>IF(B509="","",CHOOSE(MONTH(B509),"Ene","Feb","Mar","Abr","May","Jun","Jul","Ago","Sep","Oct","Nov","Dic")&amp;" "&amp;YEAR(B509))</f>
        <v/>
      </c>
      <c r="I509" s="76">
        <f>IF(B509="","",IF((YEAR(B509)-YEAR(Config!$C$7))*12+MONTH(B509)-MONTH(Config!$C$7)&lt;0,"Antes","T"&amp;(INT(((YEAR(B509)-YEAR(Config!$C$7))*12+MONTH(B509)-MONTH(Config!$C$7))/3)+1)))</f>
        <v/>
      </c>
      <c r="J509" s="76">
        <f>IF(E509="","",IFERROR(INDEX(Config!$C$11:$C$22,MATCH(E509,Config!$B$11:$B$22,0)),"No"))</f>
        <v/>
      </c>
      <c r="K509" s="77">
        <f>IF(B509="","",DATE(YEAR(B509),MONTH(B509),1))</f>
        <v/>
      </c>
    </row>
    <row r="510">
      <c r="B510" s="78" t="n"/>
      <c r="C510" s="79" t="n"/>
      <c r="D510" s="79" t="n"/>
      <c r="E510" s="79" t="n"/>
      <c r="F510" s="80" t="n"/>
      <c r="G510" s="76">
        <f>IF(D510="","",IFERROR(INDEX(Presupuesto!$C$9:$C$33,MATCH(D510,Presupuesto!$B$9:$B$33,0)),""))</f>
        <v/>
      </c>
      <c r="H510" s="76">
        <f>IF(B510="","",CHOOSE(MONTH(B510),"Ene","Feb","Mar","Abr","May","Jun","Jul","Ago","Sep","Oct","Nov","Dic")&amp;" "&amp;YEAR(B510))</f>
        <v/>
      </c>
      <c r="I510" s="76">
        <f>IF(B510="","",IF((YEAR(B510)-YEAR(Config!$C$7))*12+MONTH(B510)-MONTH(Config!$C$7)&lt;0,"Antes","T"&amp;(INT(((YEAR(B510)-YEAR(Config!$C$7))*12+MONTH(B510)-MONTH(Config!$C$7))/3)+1)))</f>
        <v/>
      </c>
      <c r="J510" s="76">
        <f>IF(E510="","",IFERROR(INDEX(Config!$C$11:$C$22,MATCH(E510,Config!$B$11:$B$22,0)),"No"))</f>
        <v/>
      </c>
      <c r="K510" s="77">
        <f>IF(B510="","",DATE(YEAR(B510),MONTH(B510),1))</f>
        <v/>
      </c>
    </row>
    <row r="511">
      <c r="B511" s="78" t="n"/>
      <c r="C511" s="79" t="n"/>
      <c r="D511" s="79" t="n"/>
      <c r="E511" s="79" t="n"/>
      <c r="F511" s="80" t="n"/>
      <c r="G511" s="76">
        <f>IF(D511="","",IFERROR(INDEX(Presupuesto!$C$9:$C$33,MATCH(D511,Presupuesto!$B$9:$B$33,0)),""))</f>
        <v/>
      </c>
      <c r="H511" s="76">
        <f>IF(B511="","",CHOOSE(MONTH(B511),"Ene","Feb","Mar","Abr","May","Jun","Jul","Ago","Sep","Oct","Nov","Dic")&amp;" "&amp;YEAR(B511))</f>
        <v/>
      </c>
      <c r="I511" s="76">
        <f>IF(B511="","",IF((YEAR(B511)-YEAR(Config!$C$7))*12+MONTH(B511)-MONTH(Config!$C$7)&lt;0,"Antes","T"&amp;(INT(((YEAR(B511)-YEAR(Config!$C$7))*12+MONTH(B511)-MONTH(Config!$C$7))/3)+1)))</f>
        <v/>
      </c>
      <c r="J511" s="76">
        <f>IF(E511="","",IFERROR(INDEX(Config!$C$11:$C$22,MATCH(E511,Config!$B$11:$B$22,0)),"No"))</f>
        <v/>
      </c>
      <c r="K511" s="77">
        <f>IF(B511="","",DATE(YEAR(B511),MONTH(B511),1))</f>
        <v/>
      </c>
    </row>
    <row r="512">
      <c r="B512" s="78" t="n"/>
      <c r="C512" s="79" t="n"/>
      <c r="D512" s="79" t="n"/>
      <c r="E512" s="79" t="n"/>
      <c r="F512" s="80" t="n"/>
      <c r="G512" s="76">
        <f>IF(D512="","",IFERROR(INDEX(Presupuesto!$C$9:$C$33,MATCH(D512,Presupuesto!$B$9:$B$33,0)),""))</f>
        <v/>
      </c>
      <c r="H512" s="76">
        <f>IF(B512="","",CHOOSE(MONTH(B512),"Ene","Feb","Mar","Abr","May","Jun","Jul","Ago","Sep","Oct","Nov","Dic")&amp;" "&amp;YEAR(B512))</f>
        <v/>
      </c>
      <c r="I512" s="76">
        <f>IF(B512="","",IF((YEAR(B512)-YEAR(Config!$C$7))*12+MONTH(B512)-MONTH(Config!$C$7)&lt;0,"Antes","T"&amp;(INT(((YEAR(B512)-YEAR(Config!$C$7))*12+MONTH(B512)-MONTH(Config!$C$7))/3)+1)))</f>
        <v/>
      </c>
      <c r="J512" s="76">
        <f>IF(E512="","",IFERROR(INDEX(Config!$C$11:$C$22,MATCH(E512,Config!$B$11:$B$22,0)),"No"))</f>
        <v/>
      </c>
      <c r="K512" s="77">
        <f>IF(B512="","",DATE(YEAR(B512),MONTH(B512),1))</f>
        <v/>
      </c>
    </row>
    <row r="513">
      <c r="B513" s="78" t="n"/>
      <c r="C513" s="79" t="n"/>
      <c r="D513" s="79" t="n"/>
      <c r="E513" s="79" t="n"/>
      <c r="F513" s="80" t="n"/>
      <c r="G513" s="76">
        <f>IF(D513="","",IFERROR(INDEX(Presupuesto!$C$9:$C$33,MATCH(D513,Presupuesto!$B$9:$B$33,0)),""))</f>
        <v/>
      </c>
      <c r="H513" s="76">
        <f>IF(B513="","",CHOOSE(MONTH(B513),"Ene","Feb","Mar","Abr","May","Jun","Jul","Ago","Sep","Oct","Nov","Dic")&amp;" "&amp;YEAR(B513))</f>
        <v/>
      </c>
      <c r="I513" s="76">
        <f>IF(B513="","",IF((YEAR(B513)-YEAR(Config!$C$7))*12+MONTH(B513)-MONTH(Config!$C$7)&lt;0,"Antes","T"&amp;(INT(((YEAR(B513)-YEAR(Config!$C$7))*12+MONTH(B513)-MONTH(Config!$C$7))/3)+1)))</f>
        <v/>
      </c>
      <c r="J513" s="76">
        <f>IF(E513="","",IFERROR(INDEX(Config!$C$11:$C$22,MATCH(E513,Config!$B$11:$B$22,0)),"No"))</f>
        <v/>
      </c>
      <c r="K513" s="77">
        <f>IF(B513="","",DATE(YEAR(B513),MONTH(B513),1))</f>
        <v/>
      </c>
    </row>
    <row r="514">
      <c r="B514" s="78" t="n"/>
      <c r="C514" s="79" t="n"/>
      <c r="D514" s="79" t="n"/>
      <c r="E514" s="79" t="n"/>
      <c r="F514" s="80" t="n"/>
      <c r="G514" s="76">
        <f>IF(D514="","",IFERROR(INDEX(Presupuesto!$C$9:$C$33,MATCH(D514,Presupuesto!$B$9:$B$33,0)),""))</f>
        <v/>
      </c>
      <c r="H514" s="76">
        <f>IF(B514="","",CHOOSE(MONTH(B514),"Ene","Feb","Mar","Abr","May","Jun","Jul","Ago","Sep","Oct","Nov","Dic")&amp;" "&amp;YEAR(B514))</f>
        <v/>
      </c>
      <c r="I514" s="76">
        <f>IF(B514="","",IF((YEAR(B514)-YEAR(Config!$C$7))*12+MONTH(B514)-MONTH(Config!$C$7)&lt;0,"Antes","T"&amp;(INT(((YEAR(B514)-YEAR(Config!$C$7))*12+MONTH(B514)-MONTH(Config!$C$7))/3)+1)))</f>
        <v/>
      </c>
      <c r="J514" s="76">
        <f>IF(E514="","",IFERROR(INDEX(Config!$C$11:$C$22,MATCH(E514,Config!$B$11:$B$22,0)),"No"))</f>
        <v/>
      </c>
      <c r="K514" s="77">
        <f>IF(B514="","",DATE(YEAR(B514),MONTH(B514),1))</f>
        <v/>
      </c>
    </row>
    <row r="515">
      <c r="B515" s="78" t="n"/>
      <c r="C515" s="79" t="n"/>
      <c r="D515" s="79" t="n"/>
      <c r="E515" s="79" t="n"/>
      <c r="F515" s="80" t="n"/>
      <c r="G515" s="76">
        <f>IF(D515="","",IFERROR(INDEX(Presupuesto!$C$9:$C$33,MATCH(D515,Presupuesto!$B$9:$B$33,0)),""))</f>
        <v/>
      </c>
      <c r="H515" s="76">
        <f>IF(B515="","",CHOOSE(MONTH(B515),"Ene","Feb","Mar","Abr","May","Jun","Jul","Ago","Sep","Oct","Nov","Dic")&amp;" "&amp;YEAR(B515))</f>
        <v/>
      </c>
      <c r="I515" s="76">
        <f>IF(B515="","",IF((YEAR(B515)-YEAR(Config!$C$7))*12+MONTH(B515)-MONTH(Config!$C$7)&lt;0,"Antes","T"&amp;(INT(((YEAR(B515)-YEAR(Config!$C$7))*12+MONTH(B515)-MONTH(Config!$C$7))/3)+1)))</f>
        <v/>
      </c>
      <c r="J515" s="76">
        <f>IF(E515="","",IFERROR(INDEX(Config!$C$11:$C$22,MATCH(E515,Config!$B$11:$B$22,0)),"No"))</f>
        <v/>
      </c>
      <c r="K515" s="77">
        <f>IF(B515="","",DATE(YEAR(B515),MONTH(B515),1))</f>
        <v/>
      </c>
    </row>
    <row r="516">
      <c r="B516" s="78" t="n"/>
      <c r="C516" s="79" t="n"/>
      <c r="D516" s="79" t="n"/>
      <c r="E516" s="79" t="n"/>
      <c r="F516" s="80" t="n"/>
      <c r="G516" s="76">
        <f>IF(D516="","",IFERROR(INDEX(Presupuesto!$C$9:$C$33,MATCH(D516,Presupuesto!$B$9:$B$33,0)),""))</f>
        <v/>
      </c>
      <c r="H516" s="76">
        <f>IF(B516="","",CHOOSE(MONTH(B516),"Ene","Feb","Mar","Abr","May","Jun","Jul","Ago","Sep","Oct","Nov","Dic")&amp;" "&amp;YEAR(B516))</f>
        <v/>
      </c>
      <c r="I516" s="76">
        <f>IF(B516="","",IF((YEAR(B516)-YEAR(Config!$C$7))*12+MONTH(B516)-MONTH(Config!$C$7)&lt;0,"Antes","T"&amp;(INT(((YEAR(B516)-YEAR(Config!$C$7))*12+MONTH(B516)-MONTH(Config!$C$7))/3)+1)))</f>
        <v/>
      </c>
      <c r="J516" s="76">
        <f>IF(E516="","",IFERROR(INDEX(Config!$C$11:$C$22,MATCH(E516,Config!$B$11:$B$22,0)),"No"))</f>
        <v/>
      </c>
      <c r="K516" s="77">
        <f>IF(B516="","",DATE(YEAR(B516),MONTH(B516),1))</f>
        <v/>
      </c>
    </row>
    <row r="517">
      <c r="B517" s="78" t="n"/>
      <c r="C517" s="79" t="n"/>
      <c r="D517" s="79" t="n"/>
      <c r="E517" s="79" t="n"/>
      <c r="F517" s="80" t="n"/>
      <c r="G517" s="76">
        <f>IF(D517="","",IFERROR(INDEX(Presupuesto!$C$9:$C$33,MATCH(D517,Presupuesto!$B$9:$B$33,0)),""))</f>
        <v/>
      </c>
      <c r="H517" s="76">
        <f>IF(B517="","",CHOOSE(MONTH(B517),"Ene","Feb","Mar","Abr","May","Jun","Jul","Ago","Sep","Oct","Nov","Dic")&amp;" "&amp;YEAR(B517))</f>
        <v/>
      </c>
      <c r="I517" s="76">
        <f>IF(B517="","",IF((YEAR(B517)-YEAR(Config!$C$7))*12+MONTH(B517)-MONTH(Config!$C$7)&lt;0,"Antes","T"&amp;(INT(((YEAR(B517)-YEAR(Config!$C$7))*12+MONTH(B517)-MONTH(Config!$C$7))/3)+1)))</f>
        <v/>
      </c>
      <c r="J517" s="76">
        <f>IF(E517="","",IFERROR(INDEX(Config!$C$11:$C$22,MATCH(E517,Config!$B$11:$B$22,0)),"No"))</f>
        <v/>
      </c>
      <c r="K517" s="77">
        <f>IF(B517="","",DATE(YEAR(B517),MONTH(B517),1))</f>
        <v/>
      </c>
    </row>
    <row r="518">
      <c r="B518" s="78" t="n"/>
      <c r="C518" s="79" t="n"/>
      <c r="D518" s="79" t="n"/>
      <c r="E518" s="79" t="n"/>
      <c r="F518" s="80" t="n"/>
      <c r="G518" s="76">
        <f>IF(D518="","",IFERROR(INDEX(Presupuesto!$C$9:$C$33,MATCH(D518,Presupuesto!$B$9:$B$33,0)),""))</f>
        <v/>
      </c>
      <c r="H518" s="76">
        <f>IF(B518="","",CHOOSE(MONTH(B518),"Ene","Feb","Mar","Abr","May","Jun","Jul","Ago","Sep","Oct","Nov","Dic")&amp;" "&amp;YEAR(B518))</f>
        <v/>
      </c>
      <c r="I518" s="76">
        <f>IF(B518="","",IF((YEAR(B518)-YEAR(Config!$C$7))*12+MONTH(B518)-MONTH(Config!$C$7)&lt;0,"Antes","T"&amp;(INT(((YEAR(B518)-YEAR(Config!$C$7))*12+MONTH(B518)-MONTH(Config!$C$7))/3)+1)))</f>
        <v/>
      </c>
      <c r="J518" s="76">
        <f>IF(E518="","",IFERROR(INDEX(Config!$C$11:$C$22,MATCH(E518,Config!$B$11:$B$22,0)),"No"))</f>
        <v/>
      </c>
      <c r="K518" s="77">
        <f>IF(B518="","",DATE(YEAR(B518),MONTH(B518),1))</f>
        <v/>
      </c>
    </row>
    <row r="519">
      <c r="B519" s="78" t="n"/>
      <c r="C519" s="79" t="n"/>
      <c r="D519" s="79" t="n"/>
      <c r="E519" s="79" t="n"/>
      <c r="F519" s="80" t="n"/>
      <c r="G519" s="76">
        <f>IF(D519="","",IFERROR(INDEX(Presupuesto!$C$9:$C$33,MATCH(D519,Presupuesto!$B$9:$B$33,0)),""))</f>
        <v/>
      </c>
      <c r="H519" s="76">
        <f>IF(B519="","",CHOOSE(MONTH(B519),"Ene","Feb","Mar","Abr","May","Jun","Jul","Ago","Sep","Oct","Nov","Dic")&amp;" "&amp;YEAR(B519))</f>
        <v/>
      </c>
      <c r="I519" s="76">
        <f>IF(B519="","",IF((YEAR(B519)-YEAR(Config!$C$7))*12+MONTH(B519)-MONTH(Config!$C$7)&lt;0,"Antes","T"&amp;(INT(((YEAR(B519)-YEAR(Config!$C$7))*12+MONTH(B519)-MONTH(Config!$C$7))/3)+1)))</f>
        <v/>
      </c>
      <c r="J519" s="76">
        <f>IF(E519="","",IFERROR(INDEX(Config!$C$11:$C$22,MATCH(E519,Config!$B$11:$B$22,0)),"No"))</f>
        <v/>
      </c>
      <c r="K519" s="77">
        <f>IF(B519="","",DATE(YEAR(B519),MONTH(B519),1))</f>
        <v/>
      </c>
    </row>
    <row r="520">
      <c r="B520" s="78" t="n"/>
      <c r="C520" s="79" t="n"/>
      <c r="D520" s="79" t="n"/>
      <c r="E520" s="79" t="n"/>
      <c r="F520" s="80" t="n"/>
      <c r="G520" s="76">
        <f>IF(D520="","",IFERROR(INDEX(Presupuesto!$C$9:$C$33,MATCH(D520,Presupuesto!$B$9:$B$33,0)),""))</f>
        <v/>
      </c>
      <c r="H520" s="76">
        <f>IF(B520="","",CHOOSE(MONTH(B520),"Ene","Feb","Mar","Abr","May","Jun","Jul","Ago","Sep","Oct","Nov","Dic")&amp;" "&amp;YEAR(B520))</f>
        <v/>
      </c>
      <c r="I520" s="76">
        <f>IF(B520="","",IF((YEAR(B520)-YEAR(Config!$C$7))*12+MONTH(B520)-MONTH(Config!$C$7)&lt;0,"Antes","T"&amp;(INT(((YEAR(B520)-YEAR(Config!$C$7))*12+MONTH(B520)-MONTH(Config!$C$7))/3)+1)))</f>
        <v/>
      </c>
      <c r="J520" s="76">
        <f>IF(E520="","",IFERROR(INDEX(Config!$C$11:$C$22,MATCH(E520,Config!$B$11:$B$22,0)),"No"))</f>
        <v/>
      </c>
      <c r="K520" s="77">
        <f>IF(B520="","",DATE(YEAR(B520),MONTH(B520),1))</f>
        <v/>
      </c>
    </row>
    <row r="521">
      <c r="B521" s="78" t="n"/>
      <c r="C521" s="79" t="n"/>
      <c r="D521" s="79" t="n"/>
      <c r="E521" s="79" t="n"/>
      <c r="F521" s="80" t="n"/>
      <c r="G521" s="76">
        <f>IF(D521="","",IFERROR(INDEX(Presupuesto!$C$9:$C$33,MATCH(D521,Presupuesto!$B$9:$B$33,0)),""))</f>
        <v/>
      </c>
      <c r="H521" s="76">
        <f>IF(B521="","",CHOOSE(MONTH(B521),"Ene","Feb","Mar","Abr","May","Jun","Jul","Ago","Sep","Oct","Nov","Dic")&amp;" "&amp;YEAR(B521))</f>
        <v/>
      </c>
      <c r="I521" s="76">
        <f>IF(B521="","",IF((YEAR(B521)-YEAR(Config!$C$7))*12+MONTH(B521)-MONTH(Config!$C$7)&lt;0,"Antes","T"&amp;(INT(((YEAR(B521)-YEAR(Config!$C$7))*12+MONTH(B521)-MONTH(Config!$C$7))/3)+1)))</f>
        <v/>
      </c>
      <c r="J521" s="76">
        <f>IF(E521="","",IFERROR(INDEX(Config!$C$11:$C$22,MATCH(E521,Config!$B$11:$B$22,0)),"No"))</f>
        <v/>
      </c>
      <c r="K521" s="77">
        <f>IF(B521="","",DATE(YEAR(B521),MONTH(B521),1))</f>
        <v/>
      </c>
    </row>
    <row r="522">
      <c r="B522" s="78" t="n"/>
      <c r="C522" s="79" t="n"/>
      <c r="D522" s="79" t="n"/>
      <c r="E522" s="79" t="n"/>
      <c r="F522" s="80" t="n"/>
      <c r="G522" s="76">
        <f>IF(D522="","",IFERROR(INDEX(Presupuesto!$C$9:$C$33,MATCH(D522,Presupuesto!$B$9:$B$33,0)),""))</f>
        <v/>
      </c>
      <c r="H522" s="76">
        <f>IF(B522="","",CHOOSE(MONTH(B522),"Ene","Feb","Mar","Abr","May","Jun","Jul","Ago","Sep","Oct","Nov","Dic")&amp;" "&amp;YEAR(B522))</f>
        <v/>
      </c>
      <c r="I522" s="76">
        <f>IF(B522="","",IF((YEAR(B522)-YEAR(Config!$C$7))*12+MONTH(B522)-MONTH(Config!$C$7)&lt;0,"Antes","T"&amp;(INT(((YEAR(B522)-YEAR(Config!$C$7))*12+MONTH(B522)-MONTH(Config!$C$7))/3)+1)))</f>
        <v/>
      </c>
      <c r="J522" s="76">
        <f>IF(E522="","",IFERROR(INDEX(Config!$C$11:$C$22,MATCH(E522,Config!$B$11:$B$22,0)),"No"))</f>
        <v/>
      </c>
      <c r="K522" s="77">
        <f>IF(B522="","",DATE(YEAR(B522),MONTH(B522),1))</f>
        <v/>
      </c>
    </row>
    <row r="523">
      <c r="B523" s="78" t="n"/>
      <c r="C523" s="79" t="n"/>
      <c r="D523" s="79" t="n"/>
      <c r="E523" s="79" t="n"/>
      <c r="F523" s="80" t="n"/>
      <c r="G523" s="76">
        <f>IF(D523="","",IFERROR(INDEX(Presupuesto!$C$9:$C$33,MATCH(D523,Presupuesto!$B$9:$B$33,0)),""))</f>
        <v/>
      </c>
      <c r="H523" s="76">
        <f>IF(B523="","",CHOOSE(MONTH(B523),"Ene","Feb","Mar","Abr","May","Jun","Jul","Ago","Sep","Oct","Nov","Dic")&amp;" "&amp;YEAR(B523))</f>
        <v/>
      </c>
      <c r="I523" s="76">
        <f>IF(B523="","",IF((YEAR(B523)-YEAR(Config!$C$7))*12+MONTH(B523)-MONTH(Config!$C$7)&lt;0,"Antes","T"&amp;(INT(((YEAR(B523)-YEAR(Config!$C$7))*12+MONTH(B523)-MONTH(Config!$C$7))/3)+1)))</f>
        <v/>
      </c>
      <c r="J523" s="76">
        <f>IF(E523="","",IFERROR(INDEX(Config!$C$11:$C$22,MATCH(E523,Config!$B$11:$B$22,0)),"No"))</f>
        <v/>
      </c>
      <c r="K523" s="77">
        <f>IF(B523="","",DATE(YEAR(B523),MONTH(B523),1))</f>
        <v/>
      </c>
    </row>
    <row r="524">
      <c r="B524" s="78" t="n"/>
      <c r="C524" s="79" t="n"/>
      <c r="D524" s="79" t="n"/>
      <c r="E524" s="79" t="n"/>
      <c r="F524" s="80" t="n"/>
      <c r="G524" s="76">
        <f>IF(D524="","",IFERROR(INDEX(Presupuesto!$C$9:$C$33,MATCH(D524,Presupuesto!$B$9:$B$33,0)),""))</f>
        <v/>
      </c>
      <c r="H524" s="76">
        <f>IF(B524="","",CHOOSE(MONTH(B524),"Ene","Feb","Mar","Abr","May","Jun","Jul","Ago","Sep","Oct","Nov","Dic")&amp;" "&amp;YEAR(B524))</f>
        <v/>
      </c>
      <c r="I524" s="76">
        <f>IF(B524="","",IF((YEAR(B524)-YEAR(Config!$C$7))*12+MONTH(B524)-MONTH(Config!$C$7)&lt;0,"Antes","T"&amp;(INT(((YEAR(B524)-YEAR(Config!$C$7))*12+MONTH(B524)-MONTH(Config!$C$7))/3)+1)))</f>
        <v/>
      </c>
      <c r="J524" s="76">
        <f>IF(E524="","",IFERROR(INDEX(Config!$C$11:$C$22,MATCH(E524,Config!$B$11:$B$22,0)),"No"))</f>
        <v/>
      </c>
      <c r="K524" s="77">
        <f>IF(B524="","",DATE(YEAR(B524),MONTH(B524),1))</f>
        <v/>
      </c>
    </row>
    <row r="525">
      <c r="B525" s="78" t="n"/>
      <c r="C525" s="79" t="n"/>
      <c r="D525" s="79" t="n"/>
      <c r="E525" s="79" t="n"/>
      <c r="F525" s="80" t="n"/>
      <c r="G525" s="76">
        <f>IF(D525="","",IFERROR(INDEX(Presupuesto!$C$9:$C$33,MATCH(D525,Presupuesto!$B$9:$B$33,0)),""))</f>
        <v/>
      </c>
      <c r="H525" s="76">
        <f>IF(B525="","",CHOOSE(MONTH(B525),"Ene","Feb","Mar","Abr","May","Jun","Jul","Ago","Sep","Oct","Nov","Dic")&amp;" "&amp;YEAR(B525))</f>
        <v/>
      </c>
      <c r="I525" s="76">
        <f>IF(B525="","",IF((YEAR(B525)-YEAR(Config!$C$7))*12+MONTH(B525)-MONTH(Config!$C$7)&lt;0,"Antes","T"&amp;(INT(((YEAR(B525)-YEAR(Config!$C$7))*12+MONTH(B525)-MONTH(Config!$C$7))/3)+1)))</f>
        <v/>
      </c>
      <c r="J525" s="76">
        <f>IF(E525="","",IFERROR(INDEX(Config!$C$11:$C$22,MATCH(E525,Config!$B$11:$B$22,0)),"No"))</f>
        <v/>
      </c>
      <c r="K525" s="77">
        <f>IF(B525="","",DATE(YEAR(B525),MONTH(B525),1))</f>
        <v/>
      </c>
    </row>
    <row r="526">
      <c r="B526" s="78" t="n"/>
      <c r="C526" s="79" t="n"/>
      <c r="D526" s="79" t="n"/>
      <c r="E526" s="79" t="n"/>
      <c r="F526" s="80" t="n"/>
      <c r="G526" s="76">
        <f>IF(D526="","",IFERROR(INDEX(Presupuesto!$C$9:$C$33,MATCH(D526,Presupuesto!$B$9:$B$33,0)),""))</f>
        <v/>
      </c>
      <c r="H526" s="76">
        <f>IF(B526="","",CHOOSE(MONTH(B526),"Ene","Feb","Mar","Abr","May","Jun","Jul","Ago","Sep","Oct","Nov","Dic")&amp;" "&amp;YEAR(B526))</f>
        <v/>
      </c>
      <c r="I526" s="76">
        <f>IF(B526="","",IF((YEAR(B526)-YEAR(Config!$C$7))*12+MONTH(B526)-MONTH(Config!$C$7)&lt;0,"Antes","T"&amp;(INT(((YEAR(B526)-YEAR(Config!$C$7))*12+MONTH(B526)-MONTH(Config!$C$7))/3)+1)))</f>
        <v/>
      </c>
      <c r="J526" s="76">
        <f>IF(E526="","",IFERROR(INDEX(Config!$C$11:$C$22,MATCH(E526,Config!$B$11:$B$22,0)),"No"))</f>
        <v/>
      </c>
      <c r="K526" s="77">
        <f>IF(B526="","",DATE(YEAR(B526),MONTH(B526),1))</f>
        <v/>
      </c>
    </row>
    <row r="527">
      <c r="B527" s="78" t="n"/>
      <c r="C527" s="79" t="n"/>
      <c r="D527" s="79" t="n"/>
      <c r="E527" s="79" t="n"/>
      <c r="F527" s="80" t="n"/>
      <c r="G527" s="76">
        <f>IF(D527="","",IFERROR(INDEX(Presupuesto!$C$9:$C$33,MATCH(D527,Presupuesto!$B$9:$B$33,0)),""))</f>
        <v/>
      </c>
      <c r="H527" s="76">
        <f>IF(B527="","",CHOOSE(MONTH(B527),"Ene","Feb","Mar","Abr","May","Jun","Jul","Ago","Sep","Oct","Nov","Dic")&amp;" "&amp;YEAR(B527))</f>
        <v/>
      </c>
      <c r="I527" s="76">
        <f>IF(B527="","",IF((YEAR(B527)-YEAR(Config!$C$7))*12+MONTH(B527)-MONTH(Config!$C$7)&lt;0,"Antes","T"&amp;(INT(((YEAR(B527)-YEAR(Config!$C$7))*12+MONTH(B527)-MONTH(Config!$C$7))/3)+1)))</f>
        <v/>
      </c>
      <c r="J527" s="76">
        <f>IF(E527="","",IFERROR(INDEX(Config!$C$11:$C$22,MATCH(E527,Config!$B$11:$B$22,0)),"No"))</f>
        <v/>
      </c>
      <c r="K527" s="77">
        <f>IF(B527="","",DATE(YEAR(B527),MONTH(B527),1))</f>
        <v/>
      </c>
    </row>
    <row r="528">
      <c r="B528" s="78" t="n"/>
      <c r="C528" s="79" t="n"/>
      <c r="D528" s="79" t="n"/>
      <c r="E528" s="79" t="n"/>
      <c r="F528" s="80" t="n"/>
      <c r="G528" s="76">
        <f>IF(D528="","",IFERROR(INDEX(Presupuesto!$C$9:$C$33,MATCH(D528,Presupuesto!$B$9:$B$33,0)),""))</f>
        <v/>
      </c>
      <c r="H528" s="76">
        <f>IF(B528="","",CHOOSE(MONTH(B528),"Ene","Feb","Mar","Abr","May","Jun","Jul","Ago","Sep","Oct","Nov","Dic")&amp;" "&amp;YEAR(B528))</f>
        <v/>
      </c>
      <c r="I528" s="76">
        <f>IF(B528="","",IF((YEAR(B528)-YEAR(Config!$C$7))*12+MONTH(B528)-MONTH(Config!$C$7)&lt;0,"Antes","T"&amp;(INT(((YEAR(B528)-YEAR(Config!$C$7))*12+MONTH(B528)-MONTH(Config!$C$7))/3)+1)))</f>
        <v/>
      </c>
      <c r="J528" s="76">
        <f>IF(E528="","",IFERROR(INDEX(Config!$C$11:$C$22,MATCH(E528,Config!$B$11:$B$22,0)),"No"))</f>
        <v/>
      </c>
      <c r="K528" s="77">
        <f>IF(B528="","",DATE(YEAR(B528),MONTH(B528),1))</f>
        <v/>
      </c>
    </row>
    <row r="529">
      <c r="B529" s="78" t="n"/>
      <c r="C529" s="79" t="n"/>
      <c r="D529" s="79" t="n"/>
      <c r="E529" s="79" t="n"/>
      <c r="F529" s="80" t="n"/>
      <c r="G529" s="76">
        <f>IF(D529="","",IFERROR(INDEX(Presupuesto!$C$9:$C$33,MATCH(D529,Presupuesto!$B$9:$B$33,0)),""))</f>
        <v/>
      </c>
      <c r="H529" s="76">
        <f>IF(B529="","",CHOOSE(MONTH(B529),"Ene","Feb","Mar","Abr","May","Jun","Jul","Ago","Sep","Oct","Nov","Dic")&amp;" "&amp;YEAR(B529))</f>
        <v/>
      </c>
      <c r="I529" s="76">
        <f>IF(B529="","",IF((YEAR(B529)-YEAR(Config!$C$7))*12+MONTH(B529)-MONTH(Config!$C$7)&lt;0,"Antes","T"&amp;(INT(((YEAR(B529)-YEAR(Config!$C$7))*12+MONTH(B529)-MONTH(Config!$C$7))/3)+1)))</f>
        <v/>
      </c>
      <c r="J529" s="76">
        <f>IF(E529="","",IFERROR(INDEX(Config!$C$11:$C$22,MATCH(E529,Config!$B$11:$B$22,0)),"No"))</f>
        <v/>
      </c>
      <c r="K529" s="77">
        <f>IF(B529="","",DATE(YEAR(B529),MONTH(B529),1))</f>
        <v/>
      </c>
    </row>
    <row r="530">
      <c r="B530" s="78" t="n"/>
      <c r="C530" s="79" t="n"/>
      <c r="D530" s="79" t="n"/>
      <c r="E530" s="79" t="n"/>
      <c r="F530" s="80" t="n"/>
      <c r="G530" s="76">
        <f>IF(D530="","",IFERROR(INDEX(Presupuesto!$C$9:$C$33,MATCH(D530,Presupuesto!$B$9:$B$33,0)),""))</f>
        <v/>
      </c>
      <c r="H530" s="76">
        <f>IF(B530="","",CHOOSE(MONTH(B530),"Ene","Feb","Mar","Abr","May","Jun","Jul","Ago","Sep","Oct","Nov","Dic")&amp;" "&amp;YEAR(B530))</f>
        <v/>
      </c>
      <c r="I530" s="76">
        <f>IF(B530="","",IF((YEAR(B530)-YEAR(Config!$C$7))*12+MONTH(B530)-MONTH(Config!$C$7)&lt;0,"Antes","T"&amp;(INT(((YEAR(B530)-YEAR(Config!$C$7))*12+MONTH(B530)-MONTH(Config!$C$7))/3)+1)))</f>
        <v/>
      </c>
      <c r="J530" s="76">
        <f>IF(E530="","",IFERROR(INDEX(Config!$C$11:$C$22,MATCH(E530,Config!$B$11:$B$22,0)),"No"))</f>
        <v/>
      </c>
      <c r="K530" s="77">
        <f>IF(B530="","",DATE(YEAR(B530),MONTH(B530),1))</f>
        <v/>
      </c>
    </row>
    <row r="531">
      <c r="B531" s="78" t="n"/>
      <c r="C531" s="79" t="n"/>
      <c r="D531" s="79" t="n"/>
      <c r="E531" s="79" t="n"/>
      <c r="F531" s="80" t="n"/>
      <c r="G531" s="76">
        <f>IF(D531="","",IFERROR(INDEX(Presupuesto!$C$9:$C$33,MATCH(D531,Presupuesto!$B$9:$B$33,0)),""))</f>
        <v/>
      </c>
      <c r="H531" s="76">
        <f>IF(B531="","",CHOOSE(MONTH(B531),"Ene","Feb","Mar","Abr","May","Jun","Jul","Ago","Sep","Oct","Nov","Dic")&amp;" "&amp;YEAR(B531))</f>
        <v/>
      </c>
      <c r="I531" s="76">
        <f>IF(B531="","",IF((YEAR(B531)-YEAR(Config!$C$7))*12+MONTH(B531)-MONTH(Config!$C$7)&lt;0,"Antes","T"&amp;(INT(((YEAR(B531)-YEAR(Config!$C$7))*12+MONTH(B531)-MONTH(Config!$C$7))/3)+1)))</f>
        <v/>
      </c>
      <c r="J531" s="76">
        <f>IF(E531="","",IFERROR(INDEX(Config!$C$11:$C$22,MATCH(E531,Config!$B$11:$B$22,0)),"No"))</f>
        <v/>
      </c>
      <c r="K531" s="77">
        <f>IF(B531="","",DATE(YEAR(B531),MONTH(B531),1))</f>
        <v/>
      </c>
    </row>
    <row r="532">
      <c r="B532" s="78" t="n"/>
      <c r="C532" s="79" t="n"/>
      <c r="D532" s="79" t="n"/>
      <c r="E532" s="79" t="n"/>
      <c r="F532" s="80" t="n"/>
      <c r="G532" s="76">
        <f>IF(D532="","",IFERROR(INDEX(Presupuesto!$C$9:$C$33,MATCH(D532,Presupuesto!$B$9:$B$33,0)),""))</f>
        <v/>
      </c>
      <c r="H532" s="76">
        <f>IF(B532="","",CHOOSE(MONTH(B532),"Ene","Feb","Mar","Abr","May","Jun","Jul","Ago","Sep","Oct","Nov","Dic")&amp;" "&amp;YEAR(B532))</f>
        <v/>
      </c>
      <c r="I532" s="76">
        <f>IF(B532="","",IF((YEAR(B532)-YEAR(Config!$C$7))*12+MONTH(B532)-MONTH(Config!$C$7)&lt;0,"Antes","T"&amp;(INT(((YEAR(B532)-YEAR(Config!$C$7))*12+MONTH(B532)-MONTH(Config!$C$7))/3)+1)))</f>
        <v/>
      </c>
      <c r="J532" s="76">
        <f>IF(E532="","",IFERROR(INDEX(Config!$C$11:$C$22,MATCH(E532,Config!$B$11:$B$22,0)),"No"))</f>
        <v/>
      </c>
      <c r="K532" s="77">
        <f>IF(B532="","",DATE(YEAR(B532),MONTH(B532),1))</f>
        <v/>
      </c>
    </row>
    <row r="533">
      <c r="B533" s="78" t="n"/>
      <c r="C533" s="79" t="n"/>
      <c r="D533" s="79" t="n"/>
      <c r="E533" s="79" t="n"/>
      <c r="F533" s="80" t="n"/>
      <c r="G533" s="76">
        <f>IF(D533="","",IFERROR(INDEX(Presupuesto!$C$9:$C$33,MATCH(D533,Presupuesto!$B$9:$B$33,0)),""))</f>
        <v/>
      </c>
      <c r="H533" s="76">
        <f>IF(B533="","",CHOOSE(MONTH(B533),"Ene","Feb","Mar","Abr","May","Jun","Jul","Ago","Sep","Oct","Nov","Dic")&amp;" "&amp;YEAR(B533))</f>
        <v/>
      </c>
      <c r="I533" s="76">
        <f>IF(B533="","",IF((YEAR(B533)-YEAR(Config!$C$7))*12+MONTH(B533)-MONTH(Config!$C$7)&lt;0,"Antes","T"&amp;(INT(((YEAR(B533)-YEAR(Config!$C$7))*12+MONTH(B533)-MONTH(Config!$C$7))/3)+1)))</f>
        <v/>
      </c>
      <c r="J533" s="76">
        <f>IF(E533="","",IFERROR(INDEX(Config!$C$11:$C$22,MATCH(E533,Config!$B$11:$B$22,0)),"No"))</f>
        <v/>
      </c>
      <c r="K533" s="77">
        <f>IF(B533="","",DATE(YEAR(B533),MONTH(B533),1))</f>
        <v/>
      </c>
    </row>
    <row r="534">
      <c r="B534" s="78" t="n"/>
      <c r="C534" s="79" t="n"/>
      <c r="D534" s="79" t="n"/>
      <c r="E534" s="79" t="n"/>
      <c r="F534" s="80" t="n"/>
      <c r="G534" s="76">
        <f>IF(D534="","",IFERROR(INDEX(Presupuesto!$C$9:$C$33,MATCH(D534,Presupuesto!$B$9:$B$33,0)),""))</f>
        <v/>
      </c>
      <c r="H534" s="76">
        <f>IF(B534="","",CHOOSE(MONTH(B534),"Ene","Feb","Mar","Abr","May","Jun","Jul","Ago","Sep","Oct","Nov","Dic")&amp;" "&amp;YEAR(B534))</f>
        <v/>
      </c>
      <c r="I534" s="76">
        <f>IF(B534="","",IF((YEAR(B534)-YEAR(Config!$C$7))*12+MONTH(B534)-MONTH(Config!$C$7)&lt;0,"Antes","T"&amp;(INT(((YEAR(B534)-YEAR(Config!$C$7))*12+MONTH(B534)-MONTH(Config!$C$7))/3)+1)))</f>
        <v/>
      </c>
      <c r="J534" s="76">
        <f>IF(E534="","",IFERROR(INDEX(Config!$C$11:$C$22,MATCH(E534,Config!$B$11:$B$22,0)),"No"))</f>
        <v/>
      </c>
      <c r="K534" s="77">
        <f>IF(B534="","",DATE(YEAR(B534),MONTH(B534),1))</f>
        <v/>
      </c>
    </row>
    <row r="535">
      <c r="B535" s="78" t="n"/>
      <c r="C535" s="79" t="n"/>
      <c r="D535" s="79" t="n"/>
      <c r="E535" s="79" t="n"/>
      <c r="F535" s="80" t="n"/>
      <c r="G535" s="76">
        <f>IF(D535="","",IFERROR(INDEX(Presupuesto!$C$9:$C$33,MATCH(D535,Presupuesto!$B$9:$B$33,0)),""))</f>
        <v/>
      </c>
      <c r="H535" s="76">
        <f>IF(B535="","",CHOOSE(MONTH(B535),"Ene","Feb","Mar","Abr","May","Jun","Jul","Ago","Sep","Oct","Nov","Dic")&amp;" "&amp;YEAR(B535))</f>
        <v/>
      </c>
      <c r="I535" s="76">
        <f>IF(B535="","",IF((YEAR(B535)-YEAR(Config!$C$7))*12+MONTH(B535)-MONTH(Config!$C$7)&lt;0,"Antes","T"&amp;(INT(((YEAR(B535)-YEAR(Config!$C$7))*12+MONTH(B535)-MONTH(Config!$C$7))/3)+1)))</f>
        <v/>
      </c>
      <c r="J535" s="76">
        <f>IF(E535="","",IFERROR(INDEX(Config!$C$11:$C$22,MATCH(E535,Config!$B$11:$B$22,0)),"No"))</f>
        <v/>
      </c>
      <c r="K535" s="77">
        <f>IF(B535="","",DATE(YEAR(B535),MONTH(B535),1))</f>
        <v/>
      </c>
    </row>
    <row r="536">
      <c r="B536" s="78" t="n"/>
      <c r="C536" s="79" t="n"/>
      <c r="D536" s="79" t="n"/>
      <c r="E536" s="79" t="n"/>
      <c r="F536" s="80" t="n"/>
      <c r="G536" s="76">
        <f>IF(D536="","",IFERROR(INDEX(Presupuesto!$C$9:$C$33,MATCH(D536,Presupuesto!$B$9:$B$33,0)),""))</f>
        <v/>
      </c>
      <c r="H536" s="76">
        <f>IF(B536="","",CHOOSE(MONTH(B536),"Ene","Feb","Mar","Abr","May","Jun","Jul","Ago","Sep","Oct","Nov","Dic")&amp;" "&amp;YEAR(B536))</f>
        <v/>
      </c>
      <c r="I536" s="76">
        <f>IF(B536="","",IF((YEAR(B536)-YEAR(Config!$C$7))*12+MONTH(B536)-MONTH(Config!$C$7)&lt;0,"Antes","T"&amp;(INT(((YEAR(B536)-YEAR(Config!$C$7))*12+MONTH(B536)-MONTH(Config!$C$7))/3)+1)))</f>
        <v/>
      </c>
      <c r="J536" s="76">
        <f>IF(E536="","",IFERROR(INDEX(Config!$C$11:$C$22,MATCH(E536,Config!$B$11:$B$22,0)),"No"))</f>
        <v/>
      </c>
      <c r="K536" s="77">
        <f>IF(B536="","",DATE(YEAR(B536),MONTH(B536),1))</f>
        <v/>
      </c>
    </row>
    <row r="537">
      <c r="B537" s="78" t="n"/>
      <c r="C537" s="79" t="n"/>
      <c r="D537" s="79" t="n"/>
      <c r="E537" s="79" t="n"/>
      <c r="F537" s="80" t="n"/>
      <c r="G537" s="76">
        <f>IF(D537="","",IFERROR(INDEX(Presupuesto!$C$9:$C$33,MATCH(D537,Presupuesto!$B$9:$B$33,0)),""))</f>
        <v/>
      </c>
      <c r="H537" s="76">
        <f>IF(B537="","",CHOOSE(MONTH(B537),"Ene","Feb","Mar","Abr","May","Jun","Jul","Ago","Sep","Oct","Nov","Dic")&amp;" "&amp;YEAR(B537))</f>
        <v/>
      </c>
      <c r="I537" s="76">
        <f>IF(B537="","",IF((YEAR(B537)-YEAR(Config!$C$7))*12+MONTH(B537)-MONTH(Config!$C$7)&lt;0,"Antes","T"&amp;(INT(((YEAR(B537)-YEAR(Config!$C$7))*12+MONTH(B537)-MONTH(Config!$C$7))/3)+1)))</f>
        <v/>
      </c>
      <c r="J537" s="76">
        <f>IF(E537="","",IFERROR(INDEX(Config!$C$11:$C$22,MATCH(E537,Config!$B$11:$B$22,0)),"No"))</f>
        <v/>
      </c>
      <c r="K537" s="77">
        <f>IF(B537="","",DATE(YEAR(B537),MONTH(B537),1))</f>
        <v/>
      </c>
    </row>
    <row r="538">
      <c r="B538" s="78" t="n"/>
      <c r="C538" s="79" t="n"/>
      <c r="D538" s="79" t="n"/>
      <c r="E538" s="79" t="n"/>
      <c r="F538" s="80" t="n"/>
      <c r="G538" s="76">
        <f>IF(D538="","",IFERROR(INDEX(Presupuesto!$C$9:$C$33,MATCH(D538,Presupuesto!$B$9:$B$33,0)),""))</f>
        <v/>
      </c>
      <c r="H538" s="76">
        <f>IF(B538="","",CHOOSE(MONTH(B538),"Ene","Feb","Mar","Abr","May","Jun","Jul","Ago","Sep","Oct","Nov","Dic")&amp;" "&amp;YEAR(B538))</f>
        <v/>
      </c>
      <c r="I538" s="76">
        <f>IF(B538="","",IF((YEAR(B538)-YEAR(Config!$C$7))*12+MONTH(B538)-MONTH(Config!$C$7)&lt;0,"Antes","T"&amp;(INT(((YEAR(B538)-YEAR(Config!$C$7))*12+MONTH(B538)-MONTH(Config!$C$7))/3)+1)))</f>
        <v/>
      </c>
      <c r="J538" s="76">
        <f>IF(E538="","",IFERROR(INDEX(Config!$C$11:$C$22,MATCH(E538,Config!$B$11:$B$22,0)),"No"))</f>
        <v/>
      </c>
      <c r="K538" s="77">
        <f>IF(B538="","",DATE(YEAR(B538),MONTH(B538),1))</f>
        <v/>
      </c>
    </row>
    <row r="539">
      <c r="B539" s="78" t="n"/>
      <c r="C539" s="79" t="n"/>
      <c r="D539" s="79" t="n"/>
      <c r="E539" s="79" t="n"/>
      <c r="F539" s="80" t="n"/>
      <c r="G539" s="76">
        <f>IF(D539="","",IFERROR(INDEX(Presupuesto!$C$9:$C$33,MATCH(D539,Presupuesto!$B$9:$B$33,0)),""))</f>
        <v/>
      </c>
      <c r="H539" s="76">
        <f>IF(B539="","",CHOOSE(MONTH(B539),"Ene","Feb","Mar","Abr","May","Jun","Jul","Ago","Sep","Oct","Nov","Dic")&amp;" "&amp;YEAR(B539))</f>
        <v/>
      </c>
      <c r="I539" s="76">
        <f>IF(B539="","",IF((YEAR(B539)-YEAR(Config!$C$7))*12+MONTH(B539)-MONTH(Config!$C$7)&lt;0,"Antes","T"&amp;(INT(((YEAR(B539)-YEAR(Config!$C$7))*12+MONTH(B539)-MONTH(Config!$C$7))/3)+1)))</f>
        <v/>
      </c>
      <c r="J539" s="76">
        <f>IF(E539="","",IFERROR(INDEX(Config!$C$11:$C$22,MATCH(E539,Config!$B$11:$B$22,0)),"No"))</f>
        <v/>
      </c>
      <c r="K539" s="77">
        <f>IF(B539="","",DATE(YEAR(B539),MONTH(B539),1))</f>
        <v/>
      </c>
    </row>
    <row r="540">
      <c r="B540" s="78" t="n"/>
      <c r="C540" s="79" t="n"/>
      <c r="D540" s="79" t="n"/>
      <c r="E540" s="79" t="n"/>
      <c r="F540" s="80" t="n"/>
      <c r="G540" s="76">
        <f>IF(D540="","",IFERROR(INDEX(Presupuesto!$C$9:$C$33,MATCH(D540,Presupuesto!$B$9:$B$33,0)),""))</f>
        <v/>
      </c>
      <c r="H540" s="76">
        <f>IF(B540="","",CHOOSE(MONTH(B540),"Ene","Feb","Mar","Abr","May","Jun","Jul","Ago","Sep","Oct","Nov","Dic")&amp;" "&amp;YEAR(B540))</f>
        <v/>
      </c>
      <c r="I540" s="76">
        <f>IF(B540="","",IF((YEAR(B540)-YEAR(Config!$C$7))*12+MONTH(B540)-MONTH(Config!$C$7)&lt;0,"Antes","T"&amp;(INT(((YEAR(B540)-YEAR(Config!$C$7))*12+MONTH(B540)-MONTH(Config!$C$7))/3)+1)))</f>
        <v/>
      </c>
      <c r="J540" s="76">
        <f>IF(E540="","",IFERROR(INDEX(Config!$C$11:$C$22,MATCH(E540,Config!$B$11:$B$22,0)),"No"))</f>
        <v/>
      </c>
      <c r="K540" s="77">
        <f>IF(B540="","",DATE(YEAR(B540),MONTH(B540),1))</f>
        <v/>
      </c>
    </row>
    <row r="541">
      <c r="B541" s="78" t="n"/>
      <c r="C541" s="79" t="n"/>
      <c r="D541" s="79" t="n"/>
      <c r="E541" s="79" t="n"/>
      <c r="F541" s="80" t="n"/>
      <c r="G541" s="76">
        <f>IF(D541="","",IFERROR(INDEX(Presupuesto!$C$9:$C$33,MATCH(D541,Presupuesto!$B$9:$B$33,0)),""))</f>
        <v/>
      </c>
      <c r="H541" s="76">
        <f>IF(B541="","",CHOOSE(MONTH(B541),"Ene","Feb","Mar","Abr","May","Jun","Jul","Ago","Sep","Oct","Nov","Dic")&amp;" "&amp;YEAR(B541))</f>
        <v/>
      </c>
      <c r="I541" s="76">
        <f>IF(B541="","",IF((YEAR(B541)-YEAR(Config!$C$7))*12+MONTH(B541)-MONTH(Config!$C$7)&lt;0,"Antes","T"&amp;(INT(((YEAR(B541)-YEAR(Config!$C$7))*12+MONTH(B541)-MONTH(Config!$C$7))/3)+1)))</f>
        <v/>
      </c>
      <c r="J541" s="76">
        <f>IF(E541="","",IFERROR(INDEX(Config!$C$11:$C$22,MATCH(E541,Config!$B$11:$B$22,0)),"No"))</f>
        <v/>
      </c>
      <c r="K541" s="77">
        <f>IF(B541="","",DATE(YEAR(B541),MONTH(B541),1))</f>
        <v/>
      </c>
    </row>
    <row r="542">
      <c r="B542" s="78" t="n"/>
      <c r="C542" s="79" t="n"/>
      <c r="D542" s="79" t="n"/>
      <c r="E542" s="79" t="n"/>
      <c r="F542" s="80" t="n"/>
      <c r="G542" s="76">
        <f>IF(D542="","",IFERROR(INDEX(Presupuesto!$C$9:$C$33,MATCH(D542,Presupuesto!$B$9:$B$33,0)),""))</f>
        <v/>
      </c>
      <c r="H542" s="76">
        <f>IF(B542="","",CHOOSE(MONTH(B542),"Ene","Feb","Mar","Abr","May","Jun","Jul","Ago","Sep","Oct","Nov","Dic")&amp;" "&amp;YEAR(B542))</f>
        <v/>
      </c>
      <c r="I542" s="76">
        <f>IF(B542="","",IF((YEAR(B542)-YEAR(Config!$C$7))*12+MONTH(B542)-MONTH(Config!$C$7)&lt;0,"Antes","T"&amp;(INT(((YEAR(B542)-YEAR(Config!$C$7))*12+MONTH(B542)-MONTH(Config!$C$7))/3)+1)))</f>
        <v/>
      </c>
      <c r="J542" s="76">
        <f>IF(E542="","",IFERROR(INDEX(Config!$C$11:$C$22,MATCH(E542,Config!$B$11:$B$22,0)),"No"))</f>
        <v/>
      </c>
      <c r="K542" s="77">
        <f>IF(B542="","",DATE(YEAR(B542),MONTH(B542),1))</f>
        <v/>
      </c>
    </row>
    <row r="543">
      <c r="B543" s="78" t="n"/>
      <c r="C543" s="79" t="n"/>
      <c r="D543" s="79" t="n"/>
      <c r="E543" s="79" t="n"/>
      <c r="F543" s="80" t="n"/>
      <c r="G543" s="76">
        <f>IF(D543="","",IFERROR(INDEX(Presupuesto!$C$9:$C$33,MATCH(D543,Presupuesto!$B$9:$B$33,0)),""))</f>
        <v/>
      </c>
      <c r="H543" s="76">
        <f>IF(B543="","",CHOOSE(MONTH(B543),"Ene","Feb","Mar","Abr","May","Jun","Jul","Ago","Sep","Oct","Nov","Dic")&amp;" "&amp;YEAR(B543))</f>
        <v/>
      </c>
      <c r="I543" s="76">
        <f>IF(B543="","",IF((YEAR(B543)-YEAR(Config!$C$7))*12+MONTH(B543)-MONTH(Config!$C$7)&lt;0,"Antes","T"&amp;(INT(((YEAR(B543)-YEAR(Config!$C$7))*12+MONTH(B543)-MONTH(Config!$C$7))/3)+1)))</f>
        <v/>
      </c>
      <c r="J543" s="76">
        <f>IF(E543="","",IFERROR(INDEX(Config!$C$11:$C$22,MATCH(E543,Config!$B$11:$B$22,0)),"No"))</f>
        <v/>
      </c>
      <c r="K543" s="77">
        <f>IF(B543="","",DATE(YEAR(B543),MONTH(B543),1))</f>
        <v/>
      </c>
    </row>
    <row r="544">
      <c r="B544" s="78" t="n"/>
      <c r="C544" s="79" t="n"/>
      <c r="D544" s="79" t="n"/>
      <c r="E544" s="79" t="n"/>
      <c r="F544" s="80" t="n"/>
      <c r="G544" s="76">
        <f>IF(D544="","",IFERROR(INDEX(Presupuesto!$C$9:$C$33,MATCH(D544,Presupuesto!$B$9:$B$33,0)),""))</f>
        <v/>
      </c>
      <c r="H544" s="76">
        <f>IF(B544="","",CHOOSE(MONTH(B544),"Ene","Feb","Mar","Abr","May","Jun","Jul","Ago","Sep","Oct","Nov","Dic")&amp;" "&amp;YEAR(B544))</f>
        <v/>
      </c>
      <c r="I544" s="76">
        <f>IF(B544="","",IF((YEAR(B544)-YEAR(Config!$C$7))*12+MONTH(B544)-MONTH(Config!$C$7)&lt;0,"Antes","T"&amp;(INT(((YEAR(B544)-YEAR(Config!$C$7))*12+MONTH(B544)-MONTH(Config!$C$7))/3)+1)))</f>
        <v/>
      </c>
      <c r="J544" s="76">
        <f>IF(E544="","",IFERROR(INDEX(Config!$C$11:$C$22,MATCH(E544,Config!$B$11:$B$22,0)),"No"))</f>
        <v/>
      </c>
      <c r="K544" s="77">
        <f>IF(B544="","",DATE(YEAR(B544),MONTH(B544),1))</f>
        <v/>
      </c>
    </row>
    <row r="545">
      <c r="B545" s="78" t="n"/>
      <c r="C545" s="79" t="n"/>
      <c r="D545" s="79" t="n"/>
      <c r="E545" s="79" t="n"/>
      <c r="F545" s="80" t="n"/>
      <c r="G545" s="76">
        <f>IF(D545="","",IFERROR(INDEX(Presupuesto!$C$9:$C$33,MATCH(D545,Presupuesto!$B$9:$B$33,0)),""))</f>
        <v/>
      </c>
      <c r="H545" s="76">
        <f>IF(B545="","",CHOOSE(MONTH(B545),"Ene","Feb","Mar","Abr","May","Jun","Jul","Ago","Sep","Oct","Nov","Dic")&amp;" "&amp;YEAR(B545))</f>
        <v/>
      </c>
      <c r="I545" s="76">
        <f>IF(B545="","",IF((YEAR(B545)-YEAR(Config!$C$7))*12+MONTH(B545)-MONTH(Config!$C$7)&lt;0,"Antes","T"&amp;(INT(((YEAR(B545)-YEAR(Config!$C$7))*12+MONTH(B545)-MONTH(Config!$C$7))/3)+1)))</f>
        <v/>
      </c>
      <c r="J545" s="76">
        <f>IF(E545="","",IFERROR(INDEX(Config!$C$11:$C$22,MATCH(E545,Config!$B$11:$B$22,0)),"No"))</f>
        <v/>
      </c>
      <c r="K545" s="77">
        <f>IF(B545="","",DATE(YEAR(B545),MONTH(B545),1))</f>
        <v/>
      </c>
    </row>
    <row r="546">
      <c r="B546" s="78" t="n"/>
      <c r="C546" s="79" t="n"/>
      <c r="D546" s="79" t="n"/>
      <c r="E546" s="79" t="n"/>
      <c r="F546" s="80" t="n"/>
      <c r="G546" s="76">
        <f>IF(D546="","",IFERROR(INDEX(Presupuesto!$C$9:$C$33,MATCH(D546,Presupuesto!$B$9:$B$33,0)),""))</f>
        <v/>
      </c>
      <c r="H546" s="76">
        <f>IF(B546="","",CHOOSE(MONTH(B546),"Ene","Feb","Mar","Abr","May","Jun","Jul","Ago","Sep","Oct","Nov","Dic")&amp;" "&amp;YEAR(B546))</f>
        <v/>
      </c>
      <c r="I546" s="76">
        <f>IF(B546="","",IF((YEAR(B546)-YEAR(Config!$C$7))*12+MONTH(B546)-MONTH(Config!$C$7)&lt;0,"Antes","T"&amp;(INT(((YEAR(B546)-YEAR(Config!$C$7))*12+MONTH(B546)-MONTH(Config!$C$7))/3)+1)))</f>
        <v/>
      </c>
      <c r="J546" s="76">
        <f>IF(E546="","",IFERROR(INDEX(Config!$C$11:$C$22,MATCH(E546,Config!$B$11:$B$22,0)),"No"))</f>
        <v/>
      </c>
      <c r="K546" s="77">
        <f>IF(B546="","",DATE(YEAR(B546),MONTH(B546),1))</f>
        <v/>
      </c>
    </row>
    <row r="547">
      <c r="B547" s="78" t="n"/>
      <c r="C547" s="79" t="n"/>
      <c r="D547" s="79" t="n"/>
      <c r="E547" s="79" t="n"/>
      <c r="F547" s="80" t="n"/>
      <c r="G547" s="76">
        <f>IF(D547="","",IFERROR(INDEX(Presupuesto!$C$9:$C$33,MATCH(D547,Presupuesto!$B$9:$B$33,0)),""))</f>
        <v/>
      </c>
      <c r="H547" s="76">
        <f>IF(B547="","",CHOOSE(MONTH(B547),"Ene","Feb","Mar","Abr","May","Jun","Jul","Ago","Sep","Oct","Nov","Dic")&amp;" "&amp;YEAR(B547))</f>
        <v/>
      </c>
      <c r="I547" s="76">
        <f>IF(B547="","",IF((YEAR(B547)-YEAR(Config!$C$7))*12+MONTH(B547)-MONTH(Config!$C$7)&lt;0,"Antes","T"&amp;(INT(((YEAR(B547)-YEAR(Config!$C$7))*12+MONTH(B547)-MONTH(Config!$C$7))/3)+1)))</f>
        <v/>
      </c>
      <c r="J547" s="76">
        <f>IF(E547="","",IFERROR(INDEX(Config!$C$11:$C$22,MATCH(E547,Config!$B$11:$B$22,0)),"No"))</f>
        <v/>
      </c>
      <c r="K547" s="77">
        <f>IF(B547="","",DATE(YEAR(B547),MONTH(B547),1))</f>
        <v/>
      </c>
    </row>
    <row r="548">
      <c r="B548" s="78" t="n"/>
      <c r="C548" s="79" t="n"/>
      <c r="D548" s="79" t="n"/>
      <c r="E548" s="79" t="n"/>
      <c r="F548" s="80" t="n"/>
      <c r="G548" s="76">
        <f>IF(D548="","",IFERROR(INDEX(Presupuesto!$C$9:$C$33,MATCH(D548,Presupuesto!$B$9:$B$33,0)),""))</f>
        <v/>
      </c>
      <c r="H548" s="76">
        <f>IF(B548="","",CHOOSE(MONTH(B548),"Ene","Feb","Mar","Abr","May","Jun","Jul","Ago","Sep","Oct","Nov","Dic")&amp;" "&amp;YEAR(B548))</f>
        <v/>
      </c>
      <c r="I548" s="76">
        <f>IF(B548="","",IF((YEAR(B548)-YEAR(Config!$C$7))*12+MONTH(B548)-MONTH(Config!$C$7)&lt;0,"Antes","T"&amp;(INT(((YEAR(B548)-YEAR(Config!$C$7))*12+MONTH(B548)-MONTH(Config!$C$7))/3)+1)))</f>
        <v/>
      </c>
      <c r="J548" s="76">
        <f>IF(E548="","",IFERROR(INDEX(Config!$C$11:$C$22,MATCH(E548,Config!$B$11:$B$22,0)),"No"))</f>
        <v/>
      </c>
      <c r="K548" s="77">
        <f>IF(B548="","",DATE(YEAR(B548),MONTH(B548),1))</f>
        <v/>
      </c>
    </row>
    <row r="549">
      <c r="B549" s="78" t="n"/>
      <c r="C549" s="79" t="n"/>
      <c r="D549" s="79" t="n"/>
      <c r="E549" s="79" t="n"/>
      <c r="F549" s="80" t="n"/>
      <c r="G549" s="76">
        <f>IF(D549="","",IFERROR(INDEX(Presupuesto!$C$9:$C$33,MATCH(D549,Presupuesto!$B$9:$B$33,0)),""))</f>
        <v/>
      </c>
      <c r="H549" s="76">
        <f>IF(B549="","",CHOOSE(MONTH(B549),"Ene","Feb","Mar","Abr","May","Jun","Jul","Ago","Sep","Oct","Nov","Dic")&amp;" "&amp;YEAR(B549))</f>
        <v/>
      </c>
      <c r="I549" s="76">
        <f>IF(B549="","",IF((YEAR(B549)-YEAR(Config!$C$7))*12+MONTH(B549)-MONTH(Config!$C$7)&lt;0,"Antes","T"&amp;(INT(((YEAR(B549)-YEAR(Config!$C$7))*12+MONTH(B549)-MONTH(Config!$C$7))/3)+1)))</f>
        <v/>
      </c>
      <c r="J549" s="76">
        <f>IF(E549="","",IFERROR(INDEX(Config!$C$11:$C$22,MATCH(E549,Config!$B$11:$B$22,0)),"No"))</f>
        <v/>
      </c>
      <c r="K549" s="77">
        <f>IF(B549="","",DATE(YEAR(B549),MONTH(B549),1))</f>
        <v/>
      </c>
    </row>
    <row r="550">
      <c r="B550" s="78" t="n"/>
      <c r="C550" s="79" t="n"/>
      <c r="D550" s="79" t="n"/>
      <c r="E550" s="79" t="n"/>
      <c r="F550" s="80" t="n"/>
      <c r="G550" s="76">
        <f>IF(D550="","",IFERROR(INDEX(Presupuesto!$C$9:$C$33,MATCH(D550,Presupuesto!$B$9:$B$33,0)),""))</f>
        <v/>
      </c>
      <c r="H550" s="76">
        <f>IF(B550="","",CHOOSE(MONTH(B550),"Ene","Feb","Mar","Abr","May","Jun","Jul","Ago","Sep","Oct","Nov","Dic")&amp;" "&amp;YEAR(B550))</f>
        <v/>
      </c>
      <c r="I550" s="76">
        <f>IF(B550="","",IF((YEAR(B550)-YEAR(Config!$C$7))*12+MONTH(B550)-MONTH(Config!$C$7)&lt;0,"Antes","T"&amp;(INT(((YEAR(B550)-YEAR(Config!$C$7))*12+MONTH(B550)-MONTH(Config!$C$7))/3)+1)))</f>
        <v/>
      </c>
      <c r="J550" s="76">
        <f>IF(E550="","",IFERROR(INDEX(Config!$C$11:$C$22,MATCH(E550,Config!$B$11:$B$22,0)),"No"))</f>
        <v/>
      </c>
      <c r="K550" s="77">
        <f>IF(B550="","",DATE(YEAR(B550),MONTH(B550),1))</f>
        <v/>
      </c>
    </row>
    <row r="551">
      <c r="B551" s="78" t="n"/>
      <c r="C551" s="79" t="n"/>
      <c r="D551" s="79" t="n"/>
      <c r="E551" s="79" t="n"/>
      <c r="F551" s="80" t="n"/>
      <c r="G551" s="76">
        <f>IF(D551="","",IFERROR(INDEX(Presupuesto!$C$9:$C$33,MATCH(D551,Presupuesto!$B$9:$B$33,0)),""))</f>
        <v/>
      </c>
      <c r="H551" s="76">
        <f>IF(B551="","",CHOOSE(MONTH(B551),"Ene","Feb","Mar","Abr","May","Jun","Jul","Ago","Sep","Oct","Nov","Dic")&amp;" "&amp;YEAR(B551))</f>
        <v/>
      </c>
      <c r="I551" s="76">
        <f>IF(B551="","",IF((YEAR(B551)-YEAR(Config!$C$7))*12+MONTH(B551)-MONTH(Config!$C$7)&lt;0,"Antes","T"&amp;(INT(((YEAR(B551)-YEAR(Config!$C$7))*12+MONTH(B551)-MONTH(Config!$C$7))/3)+1)))</f>
        <v/>
      </c>
      <c r="J551" s="76">
        <f>IF(E551="","",IFERROR(INDEX(Config!$C$11:$C$22,MATCH(E551,Config!$B$11:$B$22,0)),"No"))</f>
        <v/>
      </c>
      <c r="K551" s="77">
        <f>IF(B551="","",DATE(YEAR(B551),MONTH(B551),1))</f>
        <v/>
      </c>
    </row>
    <row r="552">
      <c r="B552" s="78" t="n"/>
      <c r="C552" s="79" t="n"/>
      <c r="D552" s="79" t="n"/>
      <c r="E552" s="79" t="n"/>
      <c r="F552" s="80" t="n"/>
      <c r="G552" s="76">
        <f>IF(D552="","",IFERROR(INDEX(Presupuesto!$C$9:$C$33,MATCH(D552,Presupuesto!$B$9:$B$33,0)),""))</f>
        <v/>
      </c>
      <c r="H552" s="76">
        <f>IF(B552="","",CHOOSE(MONTH(B552),"Ene","Feb","Mar","Abr","May","Jun","Jul","Ago","Sep","Oct","Nov","Dic")&amp;" "&amp;YEAR(B552))</f>
        <v/>
      </c>
      <c r="I552" s="76">
        <f>IF(B552="","",IF((YEAR(B552)-YEAR(Config!$C$7))*12+MONTH(B552)-MONTH(Config!$C$7)&lt;0,"Antes","T"&amp;(INT(((YEAR(B552)-YEAR(Config!$C$7))*12+MONTH(B552)-MONTH(Config!$C$7))/3)+1)))</f>
        <v/>
      </c>
      <c r="J552" s="76">
        <f>IF(E552="","",IFERROR(INDEX(Config!$C$11:$C$22,MATCH(E552,Config!$B$11:$B$22,0)),"No"))</f>
        <v/>
      </c>
      <c r="K552" s="77">
        <f>IF(B552="","",DATE(YEAR(B552),MONTH(B552),1))</f>
        <v/>
      </c>
    </row>
    <row r="553">
      <c r="B553" s="78" t="n"/>
      <c r="C553" s="79" t="n"/>
      <c r="D553" s="79" t="n"/>
      <c r="E553" s="79" t="n"/>
      <c r="F553" s="80" t="n"/>
      <c r="G553" s="76">
        <f>IF(D553="","",IFERROR(INDEX(Presupuesto!$C$9:$C$33,MATCH(D553,Presupuesto!$B$9:$B$33,0)),""))</f>
        <v/>
      </c>
      <c r="H553" s="76">
        <f>IF(B553="","",CHOOSE(MONTH(B553),"Ene","Feb","Mar","Abr","May","Jun","Jul","Ago","Sep","Oct","Nov","Dic")&amp;" "&amp;YEAR(B553))</f>
        <v/>
      </c>
      <c r="I553" s="76">
        <f>IF(B553="","",IF((YEAR(B553)-YEAR(Config!$C$7))*12+MONTH(B553)-MONTH(Config!$C$7)&lt;0,"Antes","T"&amp;(INT(((YEAR(B553)-YEAR(Config!$C$7))*12+MONTH(B553)-MONTH(Config!$C$7))/3)+1)))</f>
        <v/>
      </c>
      <c r="J553" s="76">
        <f>IF(E553="","",IFERROR(INDEX(Config!$C$11:$C$22,MATCH(E553,Config!$B$11:$B$22,0)),"No"))</f>
        <v/>
      </c>
      <c r="K553" s="77">
        <f>IF(B553="","",DATE(YEAR(B553),MONTH(B553),1))</f>
        <v/>
      </c>
    </row>
    <row r="554">
      <c r="B554" s="78" t="n"/>
      <c r="C554" s="79" t="n"/>
      <c r="D554" s="79" t="n"/>
      <c r="E554" s="79" t="n"/>
      <c r="F554" s="80" t="n"/>
      <c r="G554" s="76">
        <f>IF(D554="","",IFERROR(INDEX(Presupuesto!$C$9:$C$33,MATCH(D554,Presupuesto!$B$9:$B$33,0)),""))</f>
        <v/>
      </c>
      <c r="H554" s="76">
        <f>IF(B554="","",CHOOSE(MONTH(B554),"Ene","Feb","Mar","Abr","May","Jun","Jul","Ago","Sep","Oct","Nov","Dic")&amp;" "&amp;YEAR(B554))</f>
        <v/>
      </c>
      <c r="I554" s="76">
        <f>IF(B554="","",IF((YEAR(B554)-YEAR(Config!$C$7))*12+MONTH(B554)-MONTH(Config!$C$7)&lt;0,"Antes","T"&amp;(INT(((YEAR(B554)-YEAR(Config!$C$7))*12+MONTH(B554)-MONTH(Config!$C$7))/3)+1)))</f>
        <v/>
      </c>
      <c r="J554" s="76">
        <f>IF(E554="","",IFERROR(INDEX(Config!$C$11:$C$22,MATCH(E554,Config!$B$11:$B$22,0)),"No"))</f>
        <v/>
      </c>
      <c r="K554" s="77">
        <f>IF(B554="","",DATE(YEAR(B554),MONTH(B554),1))</f>
        <v/>
      </c>
    </row>
    <row r="555">
      <c r="B555" s="78" t="n"/>
      <c r="C555" s="79" t="n"/>
      <c r="D555" s="79" t="n"/>
      <c r="E555" s="79" t="n"/>
      <c r="F555" s="80" t="n"/>
      <c r="G555" s="76">
        <f>IF(D555="","",IFERROR(INDEX(Presupuesto!$C$9:$C$33,MATCH(D555,Presupuesto!$B$9:$B$33,0)),""))</f>
        <v/>
      </c>
      <c r="H555" s="76">
        <f>IF(B555="","",CHOOSE(MONTH(B555),"Ene","Feb","Mar","Abr","May","Jun","Jul","Ago","Sep","Oct","Nov","Dic")&amp;" "&amp;YEAR(B555))</f>
        <v/>
      </c>
      <c r="I555" s="76">
        <f>IF(B555="","",IF((YEAR(B555)-YEAR(Config!$C$7))*12+MONTH(B555)-MONTH(Config!$C$7)&lt;0,"Antes","T"&amp;(INT(((YEAR(B555)-YEAR(Config!$C$7))*12+MONTH(B555)-MONTH(Config!$C$7))/3)+1)))</f>
        <v/>
      </c>
      <c r="J555" s="76">
        <f>IF(E555="","",IFERROR(INDEX(Config!$C$11:$C$22,MATCH(E555,Config!$B$11:$B$22,0)),"No"))</f>
        <v/>
      </c>
      <c r="K555" s="77">
        <f>IF(B555="","",DATE(YEAR(B555),MONTH(B555),1))</f>
        <v/>
      </c>
    </row>
    <row r="556">
      <c r="B556" s="78" t="n"/>
      <c r="C556" s="79" t="n"/>
      <c r="D556" s="79" t="n"/>
      <c r="E556" s="79" t="n"/>
      <c r="F556" s="80" t="n"/>
      <c r="G556" s="76">
        <f>IF(D556="","",IFERROR(INDEX(Presupuesto!$C$9:$C$33,MATCH(D556,Presupuesto!$B$9:$B$33,0)),""))</f>
        <v/>
      </c>
      <c r="H556" s="76">
        <f>IF(B556="","",CHOOSE(MONTH(B556),"Ene","Feb","Mar","Abr","May","Jun","Jul","Ago","Sep","Oct","Nov","Dic")&amp;" "&amp;YEAR(B556))</f>
        <v/>
      </c>
      <c r="I556" s="76">
        <f>IF(B556="","",IF((YEAR(B556)-YEAR(Config!$C$7))*12+MONTH(B556)-MONTH(Config!$C$7)&lt;0,"Antes","T"&amp;(INT(((YEAR(B556)-YEAR(Config!$C$7))*12+MONTH(B556)-MONTH(Config!$C$7))/3)+1)))</f>
        <v/>
      </c>
      <c r="J556" s="76">
        <f>IF(E556="","",IFERROR(INDEX(Config!$C$11:$C$22,MATCH(E556,Config!$B$11:$B$22,0)),"No"))</f>
        <v/>
      </c>
      <c r="K556" s="77">
        <f>IF(B556="","",DATE(YEAR(B556),MONTH(B556),1))</f>
        <v/>
      </c>
    </row>
    <row r="557">
      <c r="B557" s="78" t="n"/>
      <c r="C557" s="79" t="n"/>
      <c r="D557" s="79" t="n"/>
      <c r="E557" s="79" t="n"/>
      <c r="F557" s="80" t="n"/>
      <c r="G557" s="76">
        <f>IF(D557="","",IFERROR(INDEX(Presupuesto!$C$9:$C$33,MATCH(D557,Presupuesto!$B$9:$B$33,0)),""))</f>
        <v/>
      </c>
      <c r="H557" s="76">
        <f>IF(B557="","",CHOOSE(MONTH(B557),"Ene","Feb","Mar","Abr","May","Jun","Jul","Ago","Sep","Oct","Nov","Dic")&amp;" "&amp;YEAR(B557))</f>
        <v/>
      </c>
      <c r="I557" s="76">
        <f>IF(B557="","",IF((YEAR(B557)-YEAR(Config!$C$7))*12+MONTH(B557)-MONTH(Config!$C$7)&lt;0,"Antes","T"&amp;(INT(((YEAR(B557)-YEAR(Config!$C$7))*12+MONTH(B557)-MONTH(Config!$C$7))/3)+1)))</f>
        <v/>
      </c>
      <c r="J557" s="76">
        <f>IF(E557="","",IFERROR(INDEX(Config!$C$11:$C$22,MATCH(E557,Config!$B$11:$B$22,0)),"No"))</f>
        <v/>
      </c>
      <c r="K557" s="77">
        <f>IF(B557="","",DATE(YEAR(B557),MONTH(B557),1))</f>
        <v/>
      </c>
    </row>
    <row r="558">
      <c r="B558" s="78" t="n"/>
      <c r="C558" s="79" t="n"/>
      <c r="D558" s="79" t="n"/>
      <c r="E558" s="79" t="n"/>
      <c r="F558" s="80" t="n"/>
      <c r="G558" s="76">
        <f>IF(D558="","",IFERROR(INDEX(Presupuesto!$C$9:$C$33,MATCH(D558,Presupuesto!$B$9:$B$33,0)),""))</f>
        <v/>
      </c>
      <c r="H558" s="76">
        <f>IF(B558="","",CHOOSE(MONTH(B558),"Ene","Feb","Mar","Abr","May","Jun","Jul","Ago","Sep","Oct","Nov","Dic")&amp;" "&amp;YEAR(B558))</f>
        <v/>
      </c>
      <c r="I558" s="76">
        <f>IF(B558="","",IF((YEAR(B558)-YEAR(Config!$C$7))*12+MONTH(B558)-MONTH(Config!$C$7)&lt;0,"Antes","T"&amp;(INT(((YEAR(B558)-YEAR(Config!$C$7))*12+MONTH(B558)-MONTH(Config!$C$7))/3)+1)))</f>
        <v/>
      </c>
      <c r="J558" s="76">
        <f>IF(E558="","",IFERROR(INDEX(Config!$C$11:$C$22,MATCH(E558,Config!$B$11:$B$22,0)),"No"))</f>
        <v/>
      </c>
      <c r="K558" s="77">
        <f>IF(B558="","",DATE(YEAR(B558),MONTH(B558),1))</f>
        <v/>
      </c>
    </row>
    <row r="559">
      <c r="B559" s="78" t="n"/>
      <c r="C559" s="79" t="n"/>
      <c r="D559" s="79" t="n"/>
      <c r="E559" s="79" t="n"/>
      <c r="F559" s="80" t="n"/>
      <c r="G559" s="76">
        <f>IF(D559="","",IFERROR(INDEX(Presupuesto!$C$9:$C$33,MATCH(D559,Presupuesto!$B$9:$B$33,0)),""))</f>
        <v/>
      </c>
      <c r="H559" s="76">
        <f>IF(B559="","",CHOOSE(MONTH(B559),"Ene","Feb","Mar","Abr","May","Jun","Jul","Ago","Sep","Oct","Nov","Dic")&amp;" "&amp;YEAR(B559))</f>
        <v/>
      </c>
      <c r="I559" s="76">
        <f>IF(B559="","",IF((YEAR(B559)-YEAR(Config!$C$7))*12+MONTH(B559)-MONTH(Config!$C$7)&lt;0,"Antes","T"&amp;(INT(((YEAR(B559)-YEAR(Config!$C$7))*12+MONTH(B559)-MONTH(Config!$C$7))/3)+1)))</f>
        <v/>
      </c>
      <c r="J559" s="76">
        <f>IF(E559="","",IFERROR(INDEX(Config!$C$11:$C$22,MATCH(E559,Config!$B$11:$B$22,0)),"No"))</f>
        <v/>
      </c>
      <c r="K559" s="77">
        <f>IF(B559="","",DATE(YEAR(B559),MONTH(B559),1))</f>
        <v/>
      </c>
    </row>
    <row r="560">
      <c r="B560" s="78" t="n"/>
      <c r="C560" s="79" t="n"/>
      <c r="D560" s="79" t="n"/>
      <c r="E560" s="79" t="n"/>
      <c r="F560" s="80" t="n"/>
      <c r="G560" s="76">
        <f>IF(D560="","",IFERROR(INDEX(Presupuesto!$C$9:$C$33,MATCH(D560,Presupuesto!$B$9:$B$33,0)),""))</f>
        <v/>
      </c>
      <c r="H560" s="76">
        <f>IF(B560="","",CHOOSE(MONTH(B560),"Ene","Feb","Mar","Abr","May","Jun","Jul","Ago","Sep","Oct","Nov","Dic")&amp;" "&amp;YEAR(B560))</f>
        <v/>
      </c>
      <c r="I560" s="76">
        <f>IF(B560="","",IF((YEAR(B560)-YEAR(Config!$C$7))*12+MONTH(B560)-MONTH(Config!$C$7)&lt;0,"Antes","T"&amp;(INT(((YEAR(B560)-YEAR(Config!$C$7))*12+MONTH(B560)-MONTH(Config!$C$7))/3)+1)))</f>
        <v/>
      </c>
      <c r="J560" s="76">
        <f>IF(E560="","",IFERROR(INDEX(Config!$C$11:$C$22,MATCH(E560,Config!$B$11:$B$22,0)),"No"))</f>
        <v/>
      </c>
      <c r="K560" s="77">
        <f>IF(B560="","",DATE(YEAR(B560),MONTH(B560),1))</f>
        <v/>
      </c>
    </row>
    <row r="561">
      <c r="B561" s="78" t="n"/>
      <c r="C561" s="79" t="n"/>
      <c r="D561" s="79" t="n"/>
      <c r="E561" s="79" t="n"/>
      <c r="F561" s="80" t="n"/>
      <c r="G561" s="76">
        <f>IF(D561="","",IFERROR(INDEX(Presupuesto!$C$9:$C$33,MATCH(D561,Presupuesto!$B$9:$B$33,0)),""))</f>
        <v/>
      </c>
      <c r="H561" s="76">
        <f>IF(B561="","",CHOOSE(MONTH(B561),"Ene","Feb","Mar","Abr","May","Jun","Jul","Ago","Sep","Oct","Nov","Dic")&amp;" "&amp;YEAR(B561))</f>
        <v/>
      </c>
      <c r="I561" s="76">
        <f>IF(B561="","",IF((YEAR(B561)-YEAR(Config!$C$7))*12+MONTH(B561)-MONTH(Config!$C$7)&lt;0,"Antes","T"&amp;(INT(((YEAR(B561)-YEAR(Config!$C$7))*12+MONTH(B561)-MONTH(Config!$C$7))/3)+1)))</f>
        <v/>
      </c>
      <c r="J561" s="76">
        <f>IF(E561="","",IFERROR(INDEX(Config!$C$11:$C$22,MATCH(E561,Config!$B$11:$B$22,0)),"No"))</f>
        <v/>
      </c>
      <c r="K561" s="77">
        <f>IF(B561="","",DATE(YEAR(B561),MONTH(B561),1))</f>
        <v/>
      </c>
    </row>
    <row r="562">
      <c r="B562" s="78" t="n"/>
      <c r="C562" s="79" t="n"/>
      <c r="D562" s="79" t="n"/>
      <c r="E562" s="79" t="n"/>
      <c r="F562" s="80" t="n"/>
      <c r="G562" s="76">
        <f>IF(D562="","",IFERROR(INDEX(Presupuesto!$C$9:$C$33,MATCH(D562,Presupuesto!$B$9:$B$33,0)),""))</f>
        <v/>
      </c>
      <c r="H562" s="76">
        <f>IF(B562="","",CHOOSE(MONTH(B562),"Ene","Feb","Mar","Abr","May","Jun","Jul","Ago","Sep","Oct","Nov","Dic")&amp;" "&amp;YEAR(B562))</f>
        <v/>
      </c>
      <c r="I562" s="76">
        <f>IF(B562="","",IF((YEAR(B562)-YEAR(Config!$C$7))*12+MONTH(B562)-MONTH(Config!$C$7)&lt;0,"Antes","T"&amp;(INT(((YEAR(B562)-YEAR(Config!$C$7))*12+MONTH(B562)-MONTH(Config!$C$7))/3)+1)))</f>
        <v/>
      </c>
      <c r="J562" s="76">
        <f>IF(E562="","",IFERROR(INDEX(Config!$C$11:$C$22,MATCH(E562,Config!$B$11:$B$22,0)),"No"))</f>
        <v/>
      </c>
      <c r="K562" s="77">
        <f>IF(B562="","",DATE(YEAR(B562),MONTH(B562),1))</f>
        <v/>
      </c>
    </row>
    <row r="563">
      <c r="B563" s="78" t="n"/>
      <c r="C563" s="79" t="n"/>
      <c r="D563" s="79" t="n"/>
      <c r="E563" s="79" t="n"/>
      <c r="F563" s="80" t="n"/>
      <c r="G563" s="76">
        <f>IF(D563="","",IFERROR(INDEX(Presupuesto!$C$9:$C$33,MATCH(D563,Presupuesto!$B$9:$B$33,0)),""))</f>
        <v/>
      </c>
      <c r="H563" s="76">
        <f>IF(B563="","",CHOOSE(MONTH(B563),"Ene","Feb","Mar","Abr","May","Jun","Jul","Ago","Sep","Oct","Nov","Dic")&amp;" "&amp;YEAR(B563))</f>
        <v/>
      </c>
      <c r="I563" s="76">
        <f>IF(B563="","",IF((YEAR(B563)-YEAR(Config!$C$7))*12+MONTH(B563)-MONTH(Config!$C$7)&lt;0,"Antes","T"&amp;(INT(((YEAR(B563)-YEAR(Config!$C$7))*12+MONTH(B563)-MONTH(Config!$C$7))/3)+1)))</f>
        <v/>
      </c>
      <c r="J563" s="76">
        <f>IF(E563="","",IFERROR(INDEX(Config!$C$11:$C$22,MATCH(E563,Config!$B$11:$B$22,0)),"No"))</f>
        <v/>
      </c>
      <c r="K563" s="77">
        <f>IF(B563="","",DATE(YEAR(B563),MONTH(B563),1))</f>
        <v/>
      </c>
    </row>
    <row r="564">
      <c r="B564" s="78" t="n"/>
      <c r="C564" s="79" t="n"/>
      <c r="D564" s="79" t="n"/>
      <c r="E564" s="79" t="n"/>
      <c r="F564" s="80" t="n"/>
      <c r="G564" s="76">
        <f>IF(D564="","",IFERROR(INDEX(Presupuesto!$C$9:$C$33,MATCH(D564,Presupuesto!$B$9:$B$33,0)),""))</f>
        <v/>
      </c>
      <c r="H564" s="76">
        <f>IF(B564="","",CHOOSE(MONTH(B564),"Ene","Feb","Mar","Abr","May","Jun","Jul","Ago","Sep","Oct","Nov","Dic")&amp;" "&amp;YEAR(B564))</f>
        <v/>
      </c>
      <c r="I564" s="76">
        <f>IF(B564="","",IF((YEAR(B564)-YEAR(Config!$C$7))*12+MONTH(B564)-MONTH(Config!$C$7)&lt;0,"Antes","T"&amp;(INT(((YEAR(B564)-YEAR(Config!$C$7))*12+MONTH(B564)-MONTH(Config!$C$7))/3)+1)))</f>
        <v/>
      </c>
      <c r="J564" s="76">
        <f>IF(E564="","",IFERROR(INDEX(Config!$C$11:$C$22,MATCH(E564,Config!$B$11:$B$22,0)),"No"))</f>
        <v/>
      </c>
      <c r="K564" s="77">
        <f>IF(B564="","",DATE(YEAR(B564),MONTH(B564),1))</f>
        <v/>
      </c>
    </row>
    <row r="565">
      <c r="B565" s="78" t="n"/>
      <c r="C565" s="79" t="n"/>
      <c r="D565" s="79" t="n"/>
      <c r="E565" s="79" t="n"/>
      <c r="F565" s="80" t="n"/>
      <c r="G565" s="76">
        <f>IF(D565="","",IFERROR(INDEX(Presupuesto!$C$9:$C$33,MATCH(D565,Presupuesto!$B$9:$B$33,0)),""))</f>
        <v/>
      </c>
      <c r="H565" s="76">
        <f>IF(B565="","",CHOOSE(MONTH(B565),"Ene","Feb","Mar","Abr","May","Jun","Jul","Ago","Sep","Oct","Nov","Dic")&amp;" "&amp;YEAR(B565))</f>
        <v/>
      </c>
      <c r="I565" s="76">
        <f>IF(B565="","",IF((YEAR(B565)-YEAR(Config!$C$7))*12+MONTH(B565)-MONTH(Config!$C$7)&lt;0,"Antes","T"&amp;(INT(((YEAR(B565)-YEAR(Config!$C$7))*12+MONTH(B565)-MONTH(Config!$C$7))/3)+1)))</f>
        <v/>
      </c>
      <c r="J565" s="76">
        <f>IF(E565="","",IFERROR(INDEX(Config!$C$11:$C$22,MATCH(E565,Config!$B$11:$B$22,0)),"No"))</f>
        <v/>
      </c>
      <c r="K565" s="77">
        <f>IF(B565="","",DATE(YEAR(B565),MONTH(B565),1))</f>
        <v/>
      </c>
    </row>
    <row r="566">
      <c r="B566" s="78" t="n"/>
      <c r="C566" s="79" t="n"/>
      <c r="D566" s="79" t="n"/>
      <c r="E566" s="79" t="n"/>
      <c r="F566" s="80" t="n"/>
      <c r="G566" s="76">
        <f>IF(D566="","",IFERROR(INDEX(Presupuesto!$C$9:$C$33,MATCH(D566,Presupuesto!$B$9:$B$33,0)),""))</f>
        <v/>
      </c>
      <c r="H566" s="76">
        <f>IF(B566="","",CHOOSE(MONTH(B566),"Ene","Feb","Mar","Abr","May","Jun","Jul","Ago","Sep","Oct","Nov","Dic")&amp;" "&amp;YEAR(B566))</f>
        <v/>
      </c>
      <c r="I566" s="76">
        <f>IF(B566="","",IF((YEAR(B566)-YEAR(Config!$C$7))*12+MONTH(B566)-MONTH(Config!$C$7)&lt;0,"Antes","T"&amp;(INT(((YEAR(B566)-YEAR(Config!$C$7))*12+MONTH(B566)-MONTH(Config!$C$7))/3)+1)))</f>
        <v/>
      </c>
      <c r="J566" s="76">
        <f>IF(E566="","",IFERROR(INDEX(Config!$C$11:$C$22,MATCH(E566,Config!$B$11:$B$22,0)),"No"))</f>
        <v/>
      </c>
      <c r="K566" s="77">
        <f>IF(B566="","",DATE(YEAR(B566),MONTH(B566),1))</f>
        <v/>
      </c>
    </row>
    <row r="567">
      <c r="B567" s="78" t="n"/>
      <c r="C567" s="79" t="n"/>
      <c r="D567" s="79" t="n"/>
      <c r="E567" s="79" t="n"/>
      <c r="F567" s="80" t="n"/>
      <c r="G567" s="76">
        <f>IF(D567="","",IFERROR(INDEX(Presupuesto!$C$9:$C$33,MATCH(D567,Presupuesto!$B$9:$B$33,0)),""))</f>
        <v/>
      </c>
      <c r="H567" s="76">
        <f>IF(B567="","",CHOOSE(MONTH(B567),"Ene","Feb","Mar","Abr","May","Jun","Jul","Ago","Sep","Oct","Nov","Dic")&amp;" "&amp;YEAR(B567))</f>
        <v/>
      </c>
      <c r="I567" s="76">
        <f>IF(B567="","",IF((YEAR(B567)-YEAR(Config!$C$7))*12+MONTH(B567)-MONTH(Config!$C$7)&lt;0,"Antes","T"&amp;(INT(((YEAR(B567)-YEAR(Config!$C$7))*12+MONTH(B567)-MONTH(Config!$C$7))/3)+1)))</f>
        <v/>
      </c>
      <c r="J567" s="76">
        <f>IF(E567="","",IFERROR(INDEX(Config!$C$11:$C$22,MATCH(E567,Config!$B$11:$B$22,0)),"No"))</f>
        <v/>
      </c>
      <c r="K567" s="77">
        <f>IF(B567="","",DATE(YEAR(B567),MONTH(B567),1))</f>
        <v/>
      </c>
    </row>
    <row r="568">
      <c r="B568" s="78" t="n"/>
      <c r="C568" s="79" t="n"/>
      <c r="D568" s="79" t="n"/>
      <c r="E568" s="79" t="n"/>
      <c r="F568" s="80" t="n"/>
      <c r="G568" s="76">
        <f>IF(D568="","",IFERROR(INDEX(Presupuesto!$C$9:$C$33,MATCH(D568,Presupuesto!$B$9:$B$33,0)),""))</f>
        <v/>
      </c>
      <c r="H568" s="76">
        <f>IF(B568="","",CHOOSE(MONTH(B568),"Ene","Feb","Mar","Abr","May","Jun","Jul","Ago","Sep","Oct","Nov","Dic")&amp;" "&amp;YEAR(B568))</f>
        <v/>
      </c>
      <c r="I568" s="76">
        <f>IF(B568="","",IF((YEAR(B568)-YEAR(Config!$C$7))*12+MONTH(B568)-MONTH(Config!$C$7)&lt;0,"Antes","T"&amp;(INT(((YEAR(B568)-YEAR(Config!$C$7))*12+MONTH(B568)-MONTH(Config!$C$7))/3)+1)))</f>
        <v/>
      </c>
      <c r="J568" s="76">
        <f>IF(E568="","",IFERROR(INDEX(Config!$C$11:$C$22,MATCH(E568,Config!$B$11:$B$22,0)),"No"))</f>
        <v/>
      </c>
      <c r="K568" s="77">
        <f>IF(B568="","",DATE(YEAR(B568),MONTH(B568),1))</f>
        <v/>
      </c>
    </row>
    <row r="569">
      <c r="B569" s="78" t="n"/>
      <c r="C569" s="79" t="n"/>
      <c r="D569" s="79" t="n"/>
      <c r="E569" s="79" t="n"/>
      <c r="F569" s="80" t="n"/>
      <c r="G569" s="76">
        <f>IF(D569="","",IFERROR(INDEX(Presupuesto!$C$9:$C$33,MATCH(D569,Presupuesto!$B$9:$B$33,0)),""))</f>
        <v/>
      </c>
      <c r="H569" s="76">
        <f>IF(B569="","",CHOOSE(MONTH(B569),"Ene","Feb","Mar","Abr","May","Jun","Jul","Ago","Sep","Oct","Nov","Dic")&amp;" "&amp;YEAR(B569))</f>
        <v/>
      </c>
      <c r="I569" s="76">
        <f>IF(B569="","",IF((YEAR(B569)-YEAR(Config!$C$7))*12+MONTH(B569)-MONTH(Config!$C$7)&lt;0,"Antes","T"&amp;(INT(((YEAR(B569)-YEAR(Config!$C$7))*12+MONTH(B569)-MONTH(Config!$C$7))/3)+1)))</f>
        <v/>
      </c>
      <c r="J569" s="76">
        <f>IF(E569="","",IFERROR(INDEX(Config!$C$11:$C$22,MATCH(E569,Config!$B$11:$B$22,0)),"No"))</f>
        <v/>
      </c>
      <c r="K569" s="77">
        <f>IF(B569="","",DATE(YEAR(B569),MONTH(B569),1))</f>
        <v/>
      </c>
    </row>
    <row r="570">
      <c r="B570" s="78" t="n"/>
      <c r="C570" s="79" t="n"/>
      <c r="D570" s="79" t="n"/>
      <c r="E570" s="79" t="n"/>
      <c r="F570" s="80" t="n"/>
      <c r="G570" s="76">
        <f>IF(D570="","",IFERROR(INDEX(Presupuesto!$C$9:$C$33,MATCH(D570,Presupuesto!$B$9:$B$33,0)),""))</f>
        <v/>
      </c>
      <c r="H570" s="76">
        <f>IF(B570="","",CHOOSE(MONTH(B570),"Ene","Feb","Mar","Abr","May","Jun","Jul","Ago","Sep","Oct","Nov","Dic")&amp;" "&amp;YEAR(B570))</f>
        <v/>
      </c>
      <c r="I570" s="76">
        <f>IF(B570="","",IF((YEAR(B570)-YEAR(Config!$C$7))*12+MONTH(B570)-MONTH(Config!$C$7)&lt;0,"Antes","T"&amp;(INT(((YEAR(B570)-YEAR(Config!$C$7))*12+MONTH(B570)-MONTH(Config!$C$7))/3)+1)))</f>
        <v/>
      </c>
      <c r="J570" s="76">
        <f>IF(E570="","",IFERROR(INDEX(Config!$C$11:$C$22,MATCH(E570,Config!$B$11:$B$22,0)),"No"))</f>
        <v/>
      </c>
      <c r="K570" s="77">
        <f>IF(B570="","",DATE(YEAR(B570),MONTH(B570),1))</f>
        <v/>
      </c>
    </row>
    <row r="571">
      <c r="B571" s="78" t="n"/>
      <c r="C571" s="79" t="n"/>
      <c r="D571" s="79" t="n"/>
      <c r="E571" s="79" t="n"/>
      <c r="F571" s="80" t="n"/>
      <c r="G571" s="76">
        <f>IF(D571="","",IFERROR(INDEX(Presupuesto!$C$9:$C$33,MATCH(D571,Presupuesto!$B$9:$B$33,0)),""))</f>
        <v/>
      </c>
      <c r="H571" s="76">
        <f>IF(B571="","",CHOOSE(MONTH(B571),"Ene","Feb","Mar","Abr","May","Jun","Jul","Ago","Sep","Oct","Nov","Dic")&amp;" "&amp;YEAR(B571))</f>
        <v/>
      </c>
      <c r="I571" s="76">
        <f>IF(B571="","",IF((YEAR(B571)-YEAR(Config!$C$7))*12+MONTH(B571)-MONTH(Config!$C$7)&lt;0,"Antes","T"&amp;(INT(((YEAR(B571)-YEAR(Config!$C$7))*12+MONTH(B571)-MONTH(Config!$C$7))/3)+1)))</f>
        <v/>
      </c>
      <c r="J571" s="76">
        <f>IF(E571="","",IFERROR(INDEX(Config!$C$11:$C$22,MATCH(E571,Config!$B$11:$B$22,0)),"No"))</f>
        <v/>
      </c>
      <c r="K571" s="77">
        <f>IF(B571="","",DATE(YEAR(B571),MONTH(B571),1))</f>
        <v/>
      </c>
    </row>
    <row r="572">
      <c r="B572" s="78" t="n"/>
      <c r="C572" s="79" t="n"/>
      <c r="D572" s="79" t="n"/>
      <c r="E572" s="79" t="n"/>
      <c r="F572" s="80" t="n"/>
      <c r="G572" s="76">
        <f>IF(D572="","",IFERROR(INDEX(Presupuesto!$C$9:$C$33,MATCH(D572,Presupuesto!$B$9:$B$33,0)),""))</f>
        <v/>
      </c>
      <c r="H572" s="76">
        <f>IF(B572="","",CHOOSE(MONTH(B572),"Ene","Feb","Mar","Abr","May","Jun","Jul","Ago","Sep","Oct","Nov","Dic")&amp;" "&amp;YEAR(B572))</f>
        <v/>
      </c>
      <c r="I572" s="76">
        <f>IF(B572="","",IF((YEAR(B572)-YEAR(Config!$C$7))*12+MONTH(B572)-MONTH(Config!$C$7)&lt;0,"Antes","T"&amp;(INT(((YEAR(B572)-YEAR(Config!$C$7))*12+MONTH(B572)-MONTH(Config!$C$7))/3)+1)))</f>
        <v/>
      </c>
      <c r="J572" s="76">
        <f>IF(E572="","",IFERROR(INDEX(Config!$C$11:$C$22,MATCH(E572,Config!$B$11:$B$22,0)),"No"))</f>
        <v/>
      </c>
      <c r="K572" s="77">
        <f>IF(B572="","",DATE(YEAR(B572),MONTH(B572),1))</f>
        <v/>
      </c>
    </row>
    <row r="573">
      <c r="B573" s="78" t="n"/>
      <c r="C573" s="79" t="n"/>
      <c r="D573" s="79" t="n"/>
      <c r="E573" s="79" t="n"/>
      <c r="F573" s="80" t="n"/>
      <c r="G573" s="76">
        <f>IF(D573="","",IFERROR(INDEX(Presupuesto!$C$9:$C$33,MATCH(D573,Presupuesto!$B$9:$B$33,0)),""))</f>
        <v/>
      </c>
      <c r="H573" s="76">
        <f>IF(B573="","",CHOOSE(MONTH(B573),"Ene","Feb","Mar","Abr","May","Jun","Jul","Ago","Sep","Oct","Nov","Dic")&amp;" "&amp;YEAR(B573))</f>
        <v/>
      </c>
      <c r="I573" s="76">
        <f>IF(B573="","",IF((YEAR(B573)-YEAR(Config!$C$7))*12+MONTH(B573)-MONTH(Config!$C$7)&lt;0,"Antes","T"&amp;(INT(((YEAR(B573)-YEAR(Config!$C$7))*12+MONTH(B573)-MONTH(Config!$C$7))/3)+1)))</f>
        <v/>
      </c>
      <c r="J573" s="76">
        <f>IF(E573="","",IFERROR(INDEX(Config!$C$11:$C$22,MATCH(E573,Config!$B$11:$B$22,0)),"No"))</f>
        <v/>
      </c>
      <c r="K573" s="77">
        <f>IF(B573="","",DATE(YEAR(B573),MONTH(B573),1))</f>
        <v/>
      </c>
    </row>
    <row r="574">
      <c r="B574" s="78" t="n"/>
      <c r="C574" s="79" t="n"/>
      <c r="D574" s="79" t="n"/>
      <c r="E574" s="79" t="n"/>
      <c r="F574" s="80" t="n"/>
      <c r="G574" s="76">
        <f>IF(D574="","",IFERROR(INDEX(Presupuesto!$C$9:$C$33,MATCH(D574,Presupuesto!$B$9:$B$33,0)),""))</f>
        <v/>
      </c>
      <c r="H574" s="76">
        <f>IF(B574="","",CHOOSE(MONTH(B574),"Ene","Feb","Mar","Abr","May","Jun","Jul","Ago","Sep","Oct","Nov","Dic")&amp;" "&amp;YEAR(B574))</f>
        <v/>
      </c>
      <c r="I574" s="76">
        <f>IF(B574="","",IF((YEAR(B574)-YEAR(Config!$C$7))*12+MONTH(B574)-MONTH(Config!$C$7)&lt;0,"Antes","T"&amp;(INT(((YEAR(B574)-YEAR(Config!$C$7))*12+MONTH(B574)-MONTH(Config!$C$7))/3)+1)))</f>
        <v/>
      </c>
      <c r="J574" s="76">
        <f>IF(E574="","",IFERROR(INDEX(Config!$C$11:$C$22,MATCH(E574,Config!$B$11:$B$22,0)),"No"))</f>
        <v/>
      </c>
      <c r="K574" s="77">
        <f>IF(B574="","",DATE(YEAR(B574),MONTH(B574),1))</f>
        <v/>
      </c>
    </row>
    <row r="575">
      <c r="B575" s="78" t="n"/>
      <c r="C575" s="79" t="n"/>
      <c r="D575" s="79" t="n"/>
      <c r="E575" s="79" t="n"/>
      <c r="F575" s="80" t="n"/>
      <c r="G575" s="76">
        <f>IF(D575="","",IFERROR(INDEX(Presupuesto!$C$9:$C$33,MATCH(D575,Presupuesto!$B$9:$B$33,0)),""))</f>
        <v/>
      </c>
      <c r="H575" s="76">
        <f>IF(B575="","",CHOOSE(MONTH(B575),"Ene","Feb","Mar","Abr","May","Jun","Jul","Ago","Sep","Oct","Nov","Dic")&amp;" "&amp;YEAR(B575))</f>
        <v/>
      </c>
      <c r="I575" s="76">
        <f>IF(B575="","",IF((YEAR(B575)-YEAR(Config!$C$7))*12+MONTH(B575)-MONTH(Config!$C$7)&lt;0,"Antes","T"&amp;(INT(((YEAR(B575)-YEAR(Config!$C$7))*12+MONTH(B575)-MONTH(Config!$C$7))/3)+1)))</f>
        <v/>
      </c>
      <c r="J575" s="76">
        <f>IF(E575="","",IFERROR(INDEX(Config!$C$11:$C$22,MATCH(E575,Config!$B$11:$B$22,0)),"No"))</f>
        <v/>
      </c>
      <c r="K575" s="77">
        <f>IF(B575="","",DATE(YEAR(B575),MONTH(B575),1))</f>
        <v/>
      </c>
    </row>
    <row r="576">
      <c r="B576" s="78" t="n"/>
      <c r="C576" s="79" t="n"/>
      <c r="D576" s="79" t="n"/>
      <c r="E576" s="79" t="n"/>
      <c r="F576" s="80" t="n"/>
      <c r="G576" s="76">
        <f>IF(D576="","",IFERROR(INDEX(Presupuesto!$C$9:$C$33,MATCH(D576,Presupuesto!$B$9:$B$33,0)),""))</f>
        <v/>
      </c>
      <c r="H576" s="76">
        <f>IF(B576="","",CHOOSE(MONTH(B576),"Ene","Feb","Mar","Abr","May","Jun","Jul","Ago","Sep","Oct","Nov","Dic")&amp;" "&amp;YEAR(B576))</f>
        <v/>
      </c>
      <c r="I576" s="76">
        <f>IF(B576="","",IF((YEAR(B576)-YEAR(Config!$C$7))*12+MONTH(B576)-MONTH(Config!$C$7)&lt;0,"Antes","T"&amp;(INT(((YEAR(B576)-YEAR(Config!$C$7))*12+MONTH(B576)-MONTH(Config!$C$7))/3)+1)))</f>
        <v/>
      </c>
      <c r="J576" s="76">
        <f>IF(E576="","",IFERROR(INDEX(Config!$C$11:$C$22,MATCH(E576,Config!$B$11:$B$22,0)),"No"))</f>
        <v/>
      </c>
      <c r="K576" s="77">
        <f>IF(B576="","",DATE(YEAR(B576),MONTH(B576),1))</f>
        <v/>
      </c>
    </row>
    <row r="577">
      <c r="B577" s="78" t="n"/>
      <c r="C577" s="79" t="n"/>
      <c r="D577" s="79" t="n"/>
      <c r="E577" s="79" t="n"/>
      <c r="F577" s="80" t="n"/>
      <c r="G577" s="76">
        <f>IF(D577="","",IFERROR(INDEX(Presupuesto!$C$9:$C$33,MATCH(D577,Presupuesto!$B$9:$B$33,0)),""))</f>
        <v/>
      </c>
      <c r="H577" s="76">
        <f>IF(B577="","",CHOOSE(MONTH(B577),"Ene","Feb","Mar","Abr","May","Jun","Jul","Ago","Sep","Oct","Nov","Dic")&amp;" "&amp;YEAR(B577))</f>
        <v/>
      </c>
      <c r="I577" s="76">
        <f>IF(B577="","",IF((YEAR(B577)-YEAR(Config!$C$7))*12+MONTH(B577)-MONTH(Config!$C$7)&lt;0,"Antes","T"&amp;(INT(((YEAR(B577)-YEAR(Config!$C$7))*12+MONTH(B577)-MONTH(Config!$C$7))/3)+1)))</f>
        <v/>
      </c>
      <c r="J577" s="76">
        <f>IF(E577="","",IFERROR(INDEX(Config!$C$11:$C$22,MATCH(E577,Config!$B$11:$B$22,0)),"No"))</f>
        <v/>
      </c>
      <c r="K577" s="77">
        <f>IF(B577="","",DATE(YEAR(B577),MONTH(B577),1))</f>
        <v/>
      </c>
    </row>
    <row r="578">
      <c r="B578" s="78" t="n"/>
      <c r="C578" s="79" t="n"/>
      <c r="D578" s="79" t="n"/>
      <c r="E578" s="79" t="n"/>
      <c r="F578" s="80" t="n"/>
      <c r="G578" s="76">
        <f>IF(D578="","",IFERROR(INDEX(Presupuesto!$C$9:$C$33,MATCH(D578,Presupuesto!$B$9:$B$33,0)),""))</f>
        <v/>
      </c>
      <c r="H578" s="76">
        <f>IF(B578="","",CHOOSE(MONTH(B578),"Ene","Feb","Mar","Abr","May","Jun","Jul","Ago","Sep","Oct","Nov","Dic")&amp;" "&amp;YEAR(B578))</f>
        <v/>
      </c>
      <c r="I578" s="76">
        <f>IF(B578="","",IF((YEAR(B578)-YEAR(Config!$C$7))*12+MONTH(B578)-MONTH(Config!$C$7)&lt;0,"Antes","T"&amp;(INT(((YEAR(B578)-YEAR(Config!$C$7))*12+MONTH(B578)-MONTH(Config!$C$7))/3)+1)))</f>
        <v/>
      </c>
      <c r="J578" s="76">
        <f>IF(E578="","",IFERROR(INDEX(Config!$C$11:$C$22,MATCH(E578,Config!$B$11:$B$22,0)),"No"))</f>
        <v/>
      </c>
      <c r="K578" s="77">
        <f>IF(B578="","",DATE(YEAR(B578),MONTH(B578),1))</f>
        <v/>
      </c>
    </row>
    <row r="579">
      <c r="B579" s="78" t="n"/>
      <c r="C579" s="79" t="n"/>
      <c r="D579" s="79" t="n"/>
      <c r="E579" s="79" t="n"/>
      <c r="F579" s="80" t="n"/>
      <c r="G579" s="76">
        <f>IF(D579="","",IFERROR(INDEX(Presupuesto!$C$9:$C$33,MATCH(D579,Presupuesto!$B$9:$B$33,0)),""))</f>
        <v/>
      </c>
      <c r="H579" s="76">
        <f>IF(B579="","",CHOOSE(MONTH(B579),"Ene","Feb","Mar","Abr","May","Jun","Jul","Ago","Sep","Oct","Nov","Dic")&amp;" "&amp;YEAR(B579))</f>
        <v/>
      </c>
      <c r="I579" s="76">
        <f>IF(B579="","",IF((YEAR(B579)-YEAR(Config!$C$7))*12+MONTH(B579)-MONTH(Config!$C$7)&lt;0,"Antes","T"&amp;(INT(((YEAR(B579)-YEAR(Config!$C$7))*12+MONTH(B579)-MONTH(Config!$C$7))/3)+1)))</f>
        <v/>
      </c>
      <c r="J579" s="76">
        <f>IF(E579="","",IFERROR(INDEX(Config!$C$11:$C$22,MATCH(E579,Config!$B$11:$B$22,0)),"No"))</f>
        <v/>
      </c>
      <c r="K579" s="77">
        <f>IF(B579="","",DATE(YEAR(B579),MONTH(B579),1))</f>
        <v/>
      </c>
    </row>
    <row r="580">
      <c r="B580" s="78" t="n"/>
      <c r="C580" s="79" t="n"/>
      <c r="D580" s="79" t="n"/>
      <c r="E580" s="79" t="n"/>
      <c r="F580" s="80" t="n"/>
      <c r="G580" s="76">
        <f>IF(D580="","",IFERROR(INDEX(Presupuesto!$C$9:$C$33,MATCH(D580,Presupuesto!$B$9:$B$33,0)),""))</f>
        <v/>
      </c>
      <c r="H580" s="76">
        <f>IF(B580="","",CHOOSE(MONTH(B580),"Ene","Feb","Mar","Abr","May","Jun","Jul","Ago","Sep","Oct","Nov","Dic")&amp;" "&amp;YEAR(B580))</f>
        <v/>
      </c>
      <c r="I580" s="76">
        <f>IF(B580="","",IF((YEAR(B580)-YEAR(Config!$C$7))*12+MONTH(B580)-MONTH(Config!$C$7)&lt;0,"Antes","T"&amp;(INT(((YEAR(B580)-YEAR(Config!$C$7))*12+MONTH(B580)-MONTH(Config!$C$7))/3)+1)))</f>
        <v/>
      </c>
      <c r="J580" s="76">
        <f>IF(E580="","",IFERROR(INDEX(Config!$C$11:$C$22,MATCH(E580,Config!$B$11:$B$22,0)),"No"))</f>
        <v/>
      </c>
      <c r="K580" s="77">
        <f>IF(B580="","",DATE(YEAR(B580),MONTH(B580),1))</f>
        <v/>
      </c>
    </row>
    <row r="581">
      <c r="B581" s="78" t="n"/>
      <c r="C581" s="79" t="n"/>
      <c r="D581" s="79" t="n"/>
      <c r="E581" s="79" t="n"/>
      <c r="F581" s="80" t="n"/>
      <c r="G581" s="76">
        <f>IF(D581="","",IFERROR(INDEX(Presupuesto!$C$9:$C$33,MATCH(D581,Presupuesto!$B$9:$B$33,0)),""))</f>
        <v/>
      </c>
      <c r="H581" s="76">
        <f>IF(B581="","",CHOOSE(MONTH(B581),"Ene","Feb","Mar","Abr","May","Jun","Jul","Ago","Sep","Oct","Nov","Dic")&amp;" "&amp;YEAR(B581))</f>
        <v/>
      </c>
      <c r="I581" s="76">
        <f>IF(B581="","",IF((YEAR(B581)-YEAR(Config!$C$7))*12+MONTH(B581)-MONTH(Config!$C$7)&lt;0,"Antes","T"&amp;(INT(((YEAR(B581)-YEAR(Config!$C$7))*12+MONTH(B581)-MONTH(Config!$C$7))/3)+1)))</f>
        <v/>
      </c>
      <c r="J581" s="76">
        <f>IF(E581="","",IFERROR(INDEX(Config!$C$11:$C$22,MATCH(E581,Config!$B$11:$B$22,0)),"No"))</f>
        <v/>
      </c>
      <c r="K581" s="77">
        <f>IF(B581="","",DATE(YEAR(B581),MONTH(B581),1))</f>
        <v/>
      </c>
    </row>
    <row r="582">
      <c r="B582" s="78" t="n"/>
      <c r="C582" s="79" t="n"/>
      <c r="D582" s="79" t="n"/>
      <c r="E582" s="79" t="n"/>
      <c r="F582" s="80" t="n"/>
      <c r="G582" s="76">
        <f>IF(D582="","",IFERROR(INDEX(Presupuesto!$C$9:$C$33,MATCH(D582,Presupuesto!$B$9:$B$33,0)),""))</f>
        <v/>
      </c>
      <c r="H582" s="76">
        <f>IF(B582="","",CHOOSE(MONTH(B582),"Ene","Feb","Mar","Abr","May","Jun","Jul","Ago","Sep","Oct","Nov","Dic")&amp;" "&amp;YEAR(B582))</f>
        <v/>
      </c>
      <c r="I582" s="76">
        <f>IF(B582="","",IF((YEAR(B582)-YEAR(Config!$C$7))*12+MONTH(B582)-MONTH(Config!$C$7)&lt;0,"Antes","T"&amp;(INT(((YEAR(B582)-YEAR(Config!$C$7))*12+MONTH(B582)-MONTH(Config!$C$7))/3)+1)))</f>
        <v/>
      </c>
      <c r="J582" s="76">
        <f>IF(E582="","",IFERROR(INDEX(Config!$C$11:$C$22,MATCH(E582,Config!$B$11:$B$22,0)),"No"))</f>
        <v/>
      </c>
      <c r="K582" s="77">
        <f>IF(B582="","",DATE(YEAR(B582),MONTH(B582),1))</f>
        <v/>
      </c>
    </row>
    <row r="583">
      <c r="B583" s="78" t="n"/>
      <c r="C583" s="79" t="n"/>
      <c r="D583" s="79" t="n"/>
      <c r="E583" s="79" t="n"/>
      <c r="F583" s="80" t="n"/>
      <c r="G583" s="76">
        <f>IF(D583="","",IFERROR(INDEX(Presupuesto!$C$9:$C$33,MATCH(D583,Presupuesto!$B$9:$B$33,0)),""))</f>
        <v/>
      </c>
      <c r="H583" s="76">
        <f>IF(B583="","",CHOOSE(MONTH(B583),"Ene","Feb","Mar","Abr","May","Jun","Jul","Ago","Sep","Oct","Nov","Dic")&amp;" "&amp;YEAR(B583))</f>
        <v/>
      </c>
      <c r="I583" s="76">
        <f>IF(B583="","",IF((YEAR(B583)-YEAR(Config!$C$7))*12+MONTH(B583)-MONTH(Config!$C$7)&lt;0,"Antes","T"&amp;(INT(((YEAR(B583)-YEAR(Config!$C$7))*12+MONTH(B583)-MONTH(Config!$C$7))/3)+1)))</f>
        <v/>
      </c>
      <c r="J583" s="76">
        <f>IF(E583="","",IFERROR(INDEX(Config!$C$11:$C$22,MATCH(E583,Config!$B$11:$B$22,0)),"No"))</f>
        <v/>
      </c>
      <c r="K583" s="77">
        <f>IF(B583="","",DATE(YEAR(B583),MONTH(B583),1))</f>
        <v/>
      </c>
    </row>
    <row r="584">
      <c r="B584" s="78" t="n"/>
      <c r="C584" s="79" t="n"/>
      <c r="D584" s="79" t="n"/>
      <c r="E584" s="79" t="n"/>
      <c r="F584" s="80" t="n"/>
      <c r="G584" s="76">
        <f>IF(D584="","",IFERROR(INDEX(Presupuesto!$C$9:$C$33,MATCH(D584,Presupuesto!$B$9:$B$33,0)),""))</f>
        <v/>
      </c>
      <c r="H584" s="76">
        <f>IF(B584="","",CHOOSE(MONTH(B584),"Ene","Feb","Mar","Abr","May","Jun","Jul","Ago","Sep","Oct","Nov","Dic")&amp;" "&amp;YEAR(B584))</f>
        <v/>
      </c>
      <c r="I584" s="76">
        <f>IF(B584="","",IF((YEAR(B584)-YEAR(Config!$C$7))*12+MONTH(B584)-MONTH(Config!$C$7)&lt;0,"Antes","T"&amp;(INT(((YEAR(B584)-YEAR(Config!$C$7))*12+MONTH(B584)-MONTH(Config!$C$7))/3)+1)))</f>
        <v/>
      </c>
      <c r="J584" s="76">
        <f>IF(E584="","",IFERROR(INDEX(Config!$C$11:$C$22,MATCH(E584,Config!$B$11:$B$22,0)),"No"))</f>
        <v/>
      </c>
      <c r="K584" s="77">
        <f>IF(B584="","",DATE(YEAR(B584),MONTH(B584),1))</f>
        <v/>
      </c>
    </row>
    <row r="585">
      <c r="B585" s="78" t="n"/>
      <c r="C585" s="79" t="n"/>
      <c r="D585" s="79" t="n"/>
      <c r="E585" s="79" t="n"/>
      <c r="F585" s="80" t="n"/>
      <c r="G585" s="76">
        <f>IF(D585="","",IFERROR(INDEX(Presupuesto!$C$9:$C$33,MATCH(D585,Presupuesto!$B$9:$B$33,0)),""))</f>
        <v/>
      </c>
      <c r="H585" s="76">
        <f>IF(B585="","",CHOOSE(MONTH(B585),"Ene","Feb","Mar","Abr","May","Jun","Jul","Ago","Sep","Oct","Nov","Dic")&amp;" "&amp;YEAR(B585))</f>
        <v/>
      </c>
      <c r="I585" s="76">
        <f>IF(B585="","",IF((YEAR(B585)-YEAR(Config!$C$7))*12+MONTH(B585)-MONTH(Config!$C$7)&lt;0,"Antes","T"&amp;(INT(((YEAR(B585)-YEAR(Config!$C$7))*12+MONTH(B585)-MONTH(Config!$C$7))/3)+1)))</f>
        <v/>
      </c>
      <c r="J585" s="76">
        <f>IF(E585="","",IFERROR(INDEX(Config!$C$11:$C$22,MATCH(E585,Config!$B$11:$B$22,0)),"No"))</f>
        <v/>
      </c>
      <c r="K585" s="77">
        <f>IF(B585="","",DATE(YEAR(B585),MONTH(B585),1))</f>
        <v/>
      </c>
    </row>
    <row r="586">
      <c r="B586" s="78" t="n"/>
      <c r="C586" s="79" t="n"/>
      <c r="D586" s="79" t="n"/>
      <c r="E586" s="79" t="n"/>
      <c r="F586" s="80" t="n"/>
      <c r="G586" s="76">
        <f>IF(D586="","",IFERROR(INDEX(Presupuesto!$C$9:$C$33,MATCH(D586,Presupuesto!$B$9:$B$33,0)),""))</f>
        <v/>
      </c>
      <c r="H586" s="76">
        <f>IF(B586="","",CHOOSE(MONTH(B586),"Ene","Feb","Mar","Abr","May","Jun","Jul","Ago","Sep","Oct","Nov","Dic")&amp;" "&amp;YEAR(B586))</f>
        <v/>
      </c>
      <c r="I586" s="76">
        <f>IF(B586="","",IF((YEAR(B586)-YEAR(Config!$C$7))*12+MONTH(B586)-MONTH(Config!$C$7)&lt;0,"Antes","T"&amp;(INT(((YEAR(B586)-YEAR(Config!$C$7))*12+MONTH(B586)-MONTH(Config!$C$7))/3)+1)))</f>
        <v/>
      </c>
      <c r="J586" s="76">
        <f>IF(E586="","",IFERROR(INDEX(Config!$C$11:$C$22,MATCH(E586,Config!$B$11:$B$22,0)),"No"))</f>
        <v/>
      </c>
      <c r="K586" s="77">
        <f>IF(B586="","",DATE(YEAR(B586),MONTH(B586),1))</f>
        <v/>
      </c>
    </row>
    <row r="587">
      <c r="B587" s="78" t="n"/>
      <c r="C587" s="79" t="n"/>
      <c r="D587" s="79" t="n"/>
      <c r="E587" s="79" t="n"/>
      <c r="F587" s="80" t="n"/>
      <c r="G587" s="76">
        <f>IF(D587="","",IFERROR(INDEX(Presupuesto!$C$9:$C$33,MATCH(D587,Presupuesto!$B$9:$B$33,0)),""))</f>
        <v/>
      </c>
      <c r="H587" s="76">
        <f>IF(B587="","",CHOOSE(MONTH(B587),"Ene","Feb","Mar","Abr","May","Jun","Jul","Ago","Sep","Oct","Nov","Dic")&amp;" "&amp;YEAR(B587))</f>
        <v/>
      </c>
      <c r="I587" s="76">
        <f>IF(B587="","",IF((YEAR(B587)-YEAR(Config!$C$7))*12+MONTH(B587)-MONTH(Config!$C$7)&lt;0,"Antes","T"&amp;(INT(((YEAR(B587)-YEAR(Config!$C$7))*12+MONTH(B587)-MONTH(Config!$C$7))/3)+1)))</f>
        <v/>
      </c>
      <c r="J587" s="76">
        <f>IF(E587="","",IFERROR(INDEX(Config!$C$11:$C$22,MATCH(E587,Config!$B$11:$B$22,0)),"No"))</f>
        <v/>
      </c>
      <c r="K587" s="77">
        <f>IF(B587="","",DATE(YEAR(B587),MONTH(B587),1))</f>
        <v/>
      </c>
    </row>
    <row r="588">
      <c r="B588" s="78" t="n"/>
      <c r="C588" s="79" t="n"/>
      <c r="D588" s="79" t="n"/>
      <c r="E588" s="79" t="n"/>
      <c r="F588" s="80" t="n"/>
      <c r="G588" s="76">
        <f>IF(D588="","",IFERROR(INDEX(Presupuesto!$C$9:$C$33,MATCH(D588,Presupuesto!$B$9:$B$33,0)),""))</f>
        <v/>
      </c>
      <c r="H588" s="76">
        <f>IF(B588="","",CHOOSE(MONTH(B588),"Ene","Feb","Mar","Abr","May","Jun","Jul","Ago","Sep","Oct","Nov","Dic")&amp;" "&amp;YEAR(B588))</f>
        <v/>
      </c>
      <c r="I588" s="76">
        <f>IF(B588="","",IF((YEAR(B588)-YEAR(Config!$C$7))*12+MONTH(B588)-MONTH(Config!$C$7)&lt;0,"Antes","T"&amp;(INT(((YEAR(B588)-YEAR(Config!$C$7))*12+MONTH(B588)-MONTH(Config!$C$7))/3)+1)))</f>
        <v/>
      </c>
      <c r="J588" s="76">
        <f>IF(E588="","",IFERROR(INDEX(Config!$C$11:$C$22,MATCH(E588,Config!$B$11:$B$22,0)),"No"))</f>
        <v/>
      </c>
      <c r="K588" s="77">
        <f>IF(B588="","",DATE(YEAR(B588),MONTH(B588),1))</f>
        <v/>
      </c>
    </row>
    <row r="589">
      <c r="B589" s="78" t="n"/>
      <c r="C589" s="79" t="n"/>
      <c r="D589" s="79" t="n"/>
      <c r="E589" s="79" t="n"/>
      <c r="F589" s="80" t="n"/>
      <c r="G589" s="76">
        <f>IF(D589="","",IFERROR(INDEX(Presupuesto!$C$9:$C$33,MATCH(D589,Presupuesto!$B$9:$B$33,0)),""))</f>
        <v/>
      </c>
      <c r="H589" s="76">
        <f>IF(B589="","",CHOOSE(MONTH(B589),"Ene","Feb","Mar","Abr","May","Jun","Jul","Ago","Sep","Oct","Nov","Dic")&amp;" "&amp;YEAR(B589))</f>
        <v/>
      </c>
      <c r="I589" s="76">
        <f>IF(B589="","",IF((YEAR(B589)-YEAR(Config!$C$7))*12+MONTH(B589)-MONTH(Config!$C$7)&lt;0,"Antes","T"&amp;(INT(((YEAR(B589)-YEAR(Config!$C$7))*12+MONTH(B589)-MONTH(Config!$C$7))/3)+1)))</f>
        <v/>
      </c>
      <c r="J589" s="76">
        <f>IF(E589="","",IFERROR(INDEX(Config!$C$11:$C$22,MATCH(E589,Config!$B$11:$B$22,0)),"No"))</f>
        <v/>
      </c>
      <c r="K589" s="77">
        <f>IF(B589="","",DATE(YEAR(B589),MONTH(B589),1))</f>
        <v/>
      </c>
    </row>
    <row r="590">
      <c r="B590" s="78" t="n"/>
      <c r="C590" s="79" t="n"/>
      <c r="D590" s="79" t="n"/>
      <c r="E590" s="79" t="n"/>
      <c r="F590" s="80" t="n"/>
      <c r="G590" s="76">
        <f>IF(D590="","",IFERROR(INDEX(Presupuesto!$C$9:$C$33,MATCH(D590,Presupuesto!$B$9:$B$33,0)),""))</f>
        <v/>
      </c>
      <c r="H590" s="76">
        <f>IF(B590="","",CHOOSE(MONTH(B590),"Ene","Feb","Mar","Abr","May","Jun","Jul","Ago","Sep","Oct","Nov","Dic")&amp;" "&amp;YEAR(B590))</f>
        <v/>
      </c>
      <c r="I590" s="76">
        <f>IF(B590="","",IF((YEAR(B590)-YEAR(Config!$C$7))*12+MONTH(B590)-MONTH(Config!$C$7)&lt;0,"Antes","T"&amp;(INT(((YEAR(B590)-YEAR(Config!$C$7))*12+MONTH(B590)-MONTH(Config!$C$7))/3)+1)))</f>
        <v/>
      </c>
      <c r="J590" s="76">
        <f>IF(E590="","",IFERROR(INDEX(Config!$C$11:$C$22,MATCH(E590,Config!$B$11:$B$22,0)),"No"))</f>
        <v/>
      </c>
      <c r="K590" s="77">
        <f>IF(B590="","",DATE(YEAR(B590),MONTH(B590),1))</f>
        <v/>
      </c>
    </row>
    <row r="591">
      <c r="B591" s="78" t="n"/>
      <c r="C591" s="79" t="n"/>
      <c r="D591" s="79" t="n"/>
      <c r="E591" s="79" t="n"/>
      <c r="F591" s="80" t="n"/>
      <c r="G591" s="76">
        <f>IF(D591="","",IFERROR(INDEX(Presupuesto!$C$9:$C$33,MATCH(D591,Presupuesto!$B$9:$B$33,0)),""))</f>
        <v/>
      </c>
      <c r="H591" s="76">
        <f>IF(B591="","",CHOOSE(MONTH(B591),"Ene","Feb","Mar","Abr","May","Jun","Jul","Ago","Sep","Oct","Nov","Dic")&amp;" "&amp;YEAR(B591))</f>
        <v/>
      </c>
      <c r="I591" s="76">
        <f>IF(B591="","",IF((YEAR(B591)-YEAR(Config!$C$7))*12+MONTH(B591)-MONTH(Config!$C$7)&lt;0,"Antes","T"&amp;(INT(((YEAR(B591)-YEAR(Config!$C$7))*12+MONTH(B591)-MONTH(Config!$C$7))/3)+1)))</f>
        <v/>
      </c>
      <c r="J591" s="76">
        <f>IF(E591="","",IFERROR(INDEX(Config!$C$11:$C$22,MATCH(E591,Config!$B$11:$B$22,0)),"No"))</f>
        <v/>
      </c>
      <c r="K591" s="77">
        <f>IF(B591="","",DATE(YEAR(B591),MONTH(B591),1))</f>
        <v/>
      </c>
    </row>
    <row r="592">
      <c r="B592" s="78" t="n"/>
      <c r="C592" s="79" t="n"/>
      <c r="D592" s="79" t="n"/>
      <c r="E592" s="79" t="n"/>
      <c r="F592" s="80" t="n"/>
      <c r="G592" s="76">
        <f>IF(D592="","",IFERROR(INDEX(Presupuesto!$C$9:$C$33,MATCH(D592,Presupuesto!$B$9:$B$33,0)),""))</f>
        <v/>
      </c>
      <c r="H592" s="76">
        <f>IF(B592="","",CHOOSE(MONTH(B592),"Ene","Feb","Mar","Abr","May","Jun","Jul","Ago","Sep","Oct","Nov","Dic")&amp;" "&amp;YEAR(B592))</f>
        <v/>
      </c>
      <c r="I592" s="76">
        <f>IF(B592="","",IF((YEAR(B592)-YEAR(Config!$C$7))*12+MONTH(B592)-MONTH(Config!$C$7)&lt;0,"Antes","T"&amp;(INT(((YEAR(B592)-YEAR(Config!$C$7))*12+MONTH(B592)-MONTH(Config!$C$7))/3)+1)))</f>
        <v/>
      </c>
      <c r="J592" s="76">
        <f>IF(E592="","",IFERROR(INDEX(Config!$C$11:$C$22,MATCH(E592,Config!$B$11:$B$22,0)),"No"))</f>
        <v/>
      </c>
      <c r="K592" s="77">
        <f>IF(B592="","",DATE(YEAR(B592),MONTH(B592),1))</f>
        <v/>
      </c>
    </row>
    <row r="593">
      <c r="B593" s="78" t="n"/>
      <c r="C593" s="79" t="n"/>
      <c r="D593" s="79" t="n"/>
      <c r="E593" s="79" t="n"/>
      <c r="F593" s="80" t="n"/>
      <c r="G593" s="76">
        <f>IF(D593="","",IFERROR(INDEX(Presupuesto!$C$9:$C$33,MATCH(D593,Presupuesto!$B$9:$B$33,0)),""))</f>
        <v/>
      </c>
      <c r="H593" s="76">
        <f>IF(B593="","",CHOOSE(MONTH(B593),"Ene","Feb","Mar","Abr","May","Jun","Jul","Ago","Sep","Oct","Nov","Dic")&amp;" "&amp;YEAR(B593))</f>
        <v/>
      </c>
      <c r="I593" s="76">
        <f>IF(B593="","",IF((YEAR(B593)-YEAR(Config!$C$7))*12+MONTH(B593)-MONTH(Config!$C$7)&lt;0,"Antes","T"&amp;(INT(((YEAR(B593)-YEAR(Config!$C$7))*12+MONTH(B593)-MONTH(Config!$C$7))/3)+1)))</f>
        <v/>
      </c>
      <c r="J593" s="76">
        <f>IF(E593="","",IFERROR(INDEX(Config!$C$11:$C$22,MATCH(E593,Config!$B$11:$B$22,0)),"No"))</f>
        <v/>
      </c>
      <c r="K593" s="77">
        <f>IF(B593="","",DATE(YEAR(B593),MONTH(B593),1))</f>
        <v/>
      </c>
    </row>
    <row r="594">
      <c r="B594" s="78" t="n"/>
      <c r="C594" s="79" t="n"/>
      <c r="D594" s="79" t="n"/>
      <c r="E594" s="79" t="n"/>
      <c r="F594" s="80" t="n"/>
      <c r="G594" s="76">
        <f>IF(D594="","",IFERROR(INDEX(Presupuesto!$C$9:$C$33,MATCH(D594,Presupuesto!$B$9:$B$33,0)),""))</f>
        <v/>
      </c>
      <c r="H594" s="76">
        <f>IF(B594="","",CHOOSE(MONTH(B594),"Ene","Feb","Mar","Abr","May","Jun","Jul","Ago","Sep","Oct","Nov","Dic")&amp;" "&amp;YEAR(B594))</f>
        <v/>
      </c>
      <c r="I594" s="76">
        <f>IF(B594="","",IF((YEAR(B594)-YEAR(Config!$C$7))*12+MONTH(B594)-MONTH(Config!$C$7)&lt;0,"Antes","T"&amp;(INT(((YEAR(B594)-YEAR(Config!$C$7))*12+MONTH(B594)-MONTH(Config!$C$7))/3)+1)))</f>
        <v/>
      </c>
      <c r="J594" s="76">
        <f>IF(E594="","",IFERROR(INDEX(Config!$C$11:$C$22,MATCH(E594,Config!$B$11:$B$22,0)),"No"))</f>
        <v/>
      </c>
      <c r="K594" s="77">
        <f>IF(B594="","",DATE(YEAR(B594),MONTH(B594),1))</f>
        <v/>
      </c>
    </row>
    <row r="595">
      <c r="B595" s="78" t="n"/>
      <c r="C595" s="79" t="n"/>
      <c r="D595" s="79" t="n"/>
      <c r="E595" s="79" t="n"/>
      <c r="F595" s="80" t="n"/>
      <c r="G595" s="76">
        <f>IF(D595="","",IFERROR(INDEX(Presupuesto!$C$9:$C$33,MATCH(D595,Presupuesto!$B$9:$B$33,0)),""))</f>
        <v/>
      </c>
      <c r="H595" s="76">
        <f>IF(B595="","",CHOOSE(MONTH(B595),"Ene","Feb","Mar","Abr","May","Jun","Jul","Ago","Sep","Oct","Nov","Dic")&amp;" "&amp;YEAR(B595))</f>
        <v/>
      </c>
      <c r="I595" s="76">
        <f>IF(B595="","",IF((YEAR(B595)-YEAR(Config!$C$7))*12+MONTH(B595)-MONTH(Config!$C$7)&lt;0,"Antes","T"&amp;(INT(((YEAR(B595)-YEAR(Config!$C$7))*12+MONTH(B595)-MONTH(Config!$C$7))/3)+1)))</f>
        <v/>
      </c>
      <c r="J595" s="76">
        <f>IF(E595="","",IFERROR(INDEX(Config!$C$11:$C$22,MATCH(E595,Config!$B$11:$B$22,0)),"No"))</f>
        <v/>
      </c>
      <c r="K595" s="77">
        <f>IF(B595="","",DATE(YEAR(B595),MONTH(B595),1))</f>
        <v/>
      </c>
    </row>
    <row r="596">
      <c r="B596" s="78" t="n"/>
      <c r="C596" s="79" t="n"/>
      <c r="D596" s="79" t="n"/>
      <c r="E596" s="79" t="n"/>
      <c r="F596" s="80" t="n"/>
      <c r="G596" s="76">
        <f>IF(D596="","",IFERROR(INDEX(Presupuesto!$C$9:$C$33,MATCH(D596,Presupuesto!$B$9:$B$33,0)),""))</f>
        <v/>
      </c>
      <c r="H596" s="76">
        <f>IF(B596="","",CHOOSE(MONTH(B596),"Ene","Feb","Mar","Abr","May","Jun","Jul","Ago","Sep","Oct","Nov","Dic")&amp;" "&amp;YEAR(B596))</f>
        <v/>
      </c>
      <c r="I596" s="76">
        <f>IF(B596="","",IF((YEAR(B596)-YEAR(Config!$C$7))*12+MONTH(B596)-MONTH(Config!$C$7)&lt;0,"Antes","T"&amp;(INT(((YEAR(B596)-YEAR(Config!$C$7))*12+MONTH(B596)-MONTH(Config!$C$7))/3)+1)))</f>
        <v/>
      </c>
      <c r="J596" s="76">
        <f>IF(E596="","",IFERROR(INDEX(Config!$C$11:$C$22,MATCH(E596,Config!$B$11:$B$22,0)),"No"))</f>
        <v/>
      </c>
      <c r="K596" s="77">
        <f>IF(B596="","",DATE(YEAR(B596),MONTH(B596),1))</f>
        <v/>
      </c>
    </row>
    <row r="597">
      <c r="B597" s="78" t="n"/>
      <c r="C597" s="79" t="n"/>
      <c r="D597" s="79" t="n"/>
      <c r="E597" s="79" t="n"/>
      <c r="F597" s="80" t="n"/>
      <c r="G597" s="76">
        <f>IF(D597="","",IFERROR(INDEX(Presupuesto!$C$9:$C$33,MATCH(D597,Presupuesto!$B$9:$B$33,0)),""))</f>
        <v/>
      </c>
      <c r="H597" s="76">
        <f>IF(B597="","",CHOOSE(MONTH(B597),"Ene","Feb","Mar","Abr","May","Jun","Jul","Ago","Sep","Oct","Nov","Dic")&amp;" "&amp;YEAR(B597))</f>
        <v/>
      </c>
      <c r="I597" s="76">
        <f>IF(B597="","",IF((YEAR(B597)-YEAR(Config!$C$7))*12+MONTH(B597)-MONTH(Config!$C$7)&lt;0,"Antes","T"&amp;(INT(((YEAR(B597)-YEAR(Config!$C$7))*12+MONTH(B597)-MONTH(Config!$C$7))/3)+1)))</f>
        <v/>
      </c>
      <c r="J597" s="76">
        <f>IF(E597="","",IFERROR(INDEX(Config!$C$11:$C$22,MATCH(E597,Config!$B$11:$B$22,0)),"No"))</f>
        <v/>
      </c>
      <c r="K597" s="77">
        <f>IF(B597="","",DATE(YEAR(B597),MONTH(B597),1))</f>
        <v/>
      </c>
    </row>
    <row r="598">
      <c r="B598" s="78" t="n"/>
      <c r="C598" s="79" t="n"/>
      <c r="D598" s="79" t="n"/>
      <c r="E598" s="79" t="n"/>
      <c r="F598" s="80" t="n"/>
      <c r="G598" s="76">
        <f>IF(D598="","",IFERROR(INDEX(Presupuesto!$C$9:$C$33,MATCH(D598,Presupuesto!$B$9:$B$33,0)),""))</f>
        <v/>
      </c>
      <c r="H598" s="76">
        <f>IF(B598="","",CHOOSE(MONTH(B598),"Ene","Feb","Mar","Abr","May","Jun","Jul","Ago","Sep","Oct","Nov","Dic")&amp;" "&amp;YEAR(B598))</f>
        <v/>
      </c>
      <c r="I598" s="76">
        <f>IF(B598="","",IF((YEAR(B598)-YEAR(Config!$C$7))*12+MONTH(B598)-MONTH(Config!$C$7)&lt;0,"Antes","T"&amp;(INT(((YEAR(B598)-YEAR(Config!$C$7))*12+MONTH(B598)-MONTH(Config!$C$7))/3)+1)))</f>
        <v/>
      </c>
      <c r="J598" s="76">
        <f>IF(E598="","",IFERROR(INDEX(Config!$C$11:$C$22,MATCH(E598,Config!$B$11:$B$22,0)),"No"))</f>
        <v/>
      </c>
      <c r="K598" s="77">
        <f>IF(B598="","",DATE(YEAR(B598),MONTH(B598),1))</f>
        <v/>
      </c>
    </row>
    <row r="599">
      <c r="B599" s="78" t="n"/>
      <c r="C599" s="79" t="n"/>
      <c r="D599" s="79" t="n"/>
      <c r="E599" s="79" t="n"/>
      <c r="F599" s="80" t="n"/>
      <c r="G599" s="76">
        <f>IF(D599="","",IFERROR(INDEX(Presupuesto!$C$9:$C$33,MATCH(D599,Presupuesto!$B$9:$B$33,0)),""))</f>
        <v/>
      </c>
      <c r="H599" s="76">
        <f>IF(B599="","",CHOOSE(MONTH(B599),"Ene","Feb","Mar","Abr","May","Jun","Jul","Ago","Sep","Oct","Nov","Dic")&amp;" "&amp;YEAR(B599))</f>
        <v/>
      </c>
      <c r="I599" s="76">
        <f>IF(B599="","",IF((YEAR(B599)-YEAR(Config!$C$7))*12+MONTH(B599)-MONTH(Config!$C$7)&lt;0,"Antes","T"&amp;(INT(((YEAR(B599)-YEAR(Config!$C$7))*12+MONTH(B599)-MONTH(Config!$C$7))/3)+1)))</f>
        <v/>
      </c>
      <c r="J599" s="76">
        <f>IF(E599="","",IFERROR(INDEX(Config!$C$11:$C$22,MATCH(E599,Config!$B$11:$B$22,0)),"No"))</f>
        <v/>
      </c>
      <c r="K599" s="77">
        <f>IF(B599="","",DATE(YEAR(B599),MONTH(B599),1))</f>
        <v/>
      </c>
    </row>
    <row r="600">
      <c r="B600" s="78" t="n"/>
      <c r="C600" s="79" t="n"/>
      <c r="D600" s="79" t="n"/>
      <c r="E600" s="79" t="n"/>
      <c r="F600" s="80" t="n"/>
      <c r="G600" s="76">
        <f>IF(D600="","",IFERROR(INDEX(Presupuesto!$C$9:$C$33,MATCH(D600,Presupuesto!$B$9:$B$33,0)),""))</f>
        <v/>
      </c>
      <c r="H600" s="76">
        <f>IF(B600="","",CHOOSE(MONTH(B600),"Ene","Feb","Mar","Abr","May","Jun","Jul","Ago","Sep","Oct","Nov","Dic")&amp;" "&amp;YEAR(B600))</f>
        <v/>
      </c>
      <c r="I600" s="76">
        <f>IF(B600="","",IF((YEAR(B600)-YEAR(Config!$C$7))*12+MONTH(B600)-MONTH(Config!$C$7)&lt;0,"Antes","T"&amp;(INT(((YEAR(B600)-YEAR(Config!$C$7))*12+MONTH(B600)-MONTH(Config!$C$7))/3)+1)))</f>
        <v/>
      </c>
      <c r="J600" s="76">
        <f>IF(E600="","",IFERROR(INDEX(Config!$C$11:$C$22,MATCH(E600,Config!$B$11:$B$22,0)),"No"))</f>
        <v/>
      </c>
      <c r="K600" s="77">
        <f>IF(B600="","",DATE(YEAR(B600),MONTH(B600),1))</f>
        <v/>
      </c>
    </row>
    <row r="601">
      <c r="B601" s="78" t="n"/>
      <c r="C601" s="79" t="n"/>
      <c r="D601" s="79" t="n"/>
      <c r="E601" s="79" t="n"/>
      <c r="F601" s="80" t="n"/>
      <c r="G601" s="76">
        <f>IF(D601="","",IFERROR(INDEX(Presupuesto!$C$9:$C$33,MATCH(D601,Presupuesto!$B$9:$B$33,0)),""))</f>
        <v/>
      </c>
      <c r="H601" s="76">
        <f>IF(B601="","",CHOOSE(MONTH(B601),"Ene","Feb","Mar","Abr","May","Jun","Jul","Ago","Sep","Oct","Nov","Dic")&amp;" "&amp;YEAR(B601))</f>
        <v/>
      </c>
      <c r="I601" s="76">
        <f>IF(B601="","",IF((YEAR(B601)-YEAR(Config!$C$7))*12+MONTH(B601)-MONTH(Config!$C$7)&lt;0,"Antes","T"&amp;(INT(((YEAR(B601)-YEAR(Config!$C$7))*12+MONTH(B601)-MONTH(Config!$C$7))/3)+1)))</f>
        <v/>
      </c>
      <c r="J601" s="76">
        <f>IF(E601="","",IFERROR(INDEX(Config!$C$11:$C$22,MATCH(E601,Config!$B$11:$B$22,0)),"No"))</f>
        <v/>
      </c>
      <c r="K601" s="77">
        <f>IF(B601="","",DATE(YEAR(B601),MONTH(B601),1))</f>
        <v/>
      </c>
    </row>
    <row r="602">
      <c r="B602" s="78" t="n"/>
      <c r="C602" s="79" t="n"/>
      <c r="D602" s="79" t="n"/>
      <c r="E602" s="79" t="n"/>
      <c r="F602" s="80" t="n"/>
      <c r="G602" s="76">
        <f>IF(D602="","",IFERROR(INDEX(Presupuesto!$C$9:$C$33,MATCH(D602,Presupuesto!$B$9:$B$33,0)),""))</f>
        <v/>
      </c>
      <c r="H602" s="76">
        <f>IF(B602="","",CHOOSE(MONTH(B602),"Ene","Feb","Mar","Abr","May","Jun","Jul","Ago","Sep","Oct","Nov","Dic")&amp;" "&amp;YEAR(B602))</f>
        <v/>
      </c>
      <c r="I602" s="76">
        <f>IF(B602="","",IF((YEAR(B602)-YEAR(Config!$C$7))*12+MONTH(B602)-MONTH(Config!$C$7)&lt;0,"Antes","T"&amp;(INT(((YEAR(B602)-YEAR(Config!$C$7))*12+MONTH(B602)-MONTH(Config!$C$7))/3)+1)))</f>
        <v/>
      </c>
      <c r="J602" s="76">
        <f>IF(E602="","",IFERROR(INDEX(Config!$C$11:$C$22,MATCH(E602,Config!$B$11:$B$22,0)),"No"))</f>
        <v/>
      </c>
      <c r="K602" s="77">
        <f>IF(B602="","",DATE(YEAR(B602),MONTH(B602),1))</f>
        <v/>
      </c>
    </row>
    <row r="603">
      <c r="B603" s="78" t="n"/>
      <c r="C603" s="79" t="n"/>
      <c r="D603" s="79" t="n"/>
      <c r="E603" s="79" t="n"/>
      <c r="F603" s="80" t="n"/>
      <c r="G603" s="76">
        <f>IF(D603="","",IFERROR(INDEX(Presupuesto!$C$9:$C$33,MATCH(D603,Presupuesto!$B$9:$B$33,0)),""))</f>
        <v/>
      </c>
      <c r="H603" s="76">
        <f>IF(B603="","",CHOOSE(MONTH(B603),"Ene","Feb","Mar","Abr","May","Jun","Jul","Ago","Sep","Oct","Nov","Dic")&amp;" "&amp;YEAR(B603))</f>
        <v/>
      </c>
      <c r="I603" s="76">
        <f>IF(B603="","",IF((YEAR(B603)-YEAR(Config!$C$7))*12+MONTH(B603)-MONTH(Config!$C$7)&lt;0,"Antes","T"&amp;(INT(((YEAR(B603)-YEAR(Config!$C$7))*12+MONTH(B603)-MONTH(Config!$C$7))/3)+1)))</f>
        <v/>
      </c>
      <c r="J603" s="76">
        <f>IF(E603="","",IFERROR(INDEX(Config!$C$11:$C$22,MATCH(E603,Config!$B$11:$B$22,0)),"No"))</f>
        <v/>
      </c>
      <c r="K603" s="77">
        <f>IF(B603="","",DATE(YEAR(B603),MONTH(B603),1))</f>
        <v/>
      </c>
    </row>
    <row r="604">
      <c r="B604" s="78" t="n"/>
      <c r="C604" s="79" t="n"/>
      <c r="D604" s="79" t="n"/>
      <c r="E604" s="79" t="n"/>
      <c r="F604" s="80" t="n"/>
      <c r="G604" s="76">
        <f>IF(D604="","",IFERROR(INDEX(Presupuesto!$C$9:$C$33,MATCH(D604,Presupuesto!$B$9:$B$33,0)),""))</f>
        <v/>
      </c>
      <c r="H604" s="76">
        <f>IF(B604="","",CHOOSE(MONTH(B604),"Ene","Feb","Mar","Abr","May","Jun","Jul","Ago","Sep","Oct","Nov","Dic")&amp;" "&amp;YEAR(B604))</f>
        <v/>
      </c>
      <c r="I604" s="76">
        <f>IF(B604="","",IF((YEAR(B604)-YEAR(Config!$C$7))*12+MONTH(B604)-MONTH(Config!$C$7)&lt;0,"Antes","T"&amp;(INT(((YEAR(B604)-YEAR(Config!$C$7))*12+MONTH(B604)-MONTH(Config!$C$7))/3)+1)))</f>
        <v/>
      </c>
      <c r="J604" s="76">
        <f>IF(E604="","",IFERROR(INDEX(Config!$C$11:$C$22,MATCH(E604,Config!$B$11:$B$22,0)),"No"))</f>
        <v/>
      </c>
      <c r="K604" s="77">
        <f>IF(B604="","",DATE(YEAR(B604),MONTH(B604),1))</f>
        <v/>
      </c>
    </row>
    <row r="605">
      <c r="B605" s="78" t="n"/>
      <c r="C605" s="79" t="n"/>
      <c r="D605" s="79" t="n"/>
      <c r="E605" s="79" t="n"/>
      <c r="F605" s="80" t="n"/>
      <c r="G605" s="76">
        <f>IF(D605="","",IFERROR(INDEX(Presupuesto!$C$9:$C$33,MATCH(D605,Presupuesto!$B$9:$B$33,0)),""))</f>
        <v/>
      </c>
      <c r="H605" s="76">
        <f>IF(B605="","",CHOOSE(MONTH(B605),"Ene","Feb","Mar","Abr","May","Jun","Jul","Ago","Sep","Oct","Nov","Dic")&amp;" "&amp;YEAR(B605))</f>
        <v/>
      </c>
      <c r="I605" s="76">
        <f>IF(B605="","",IF((YEAR(B605)-YEAR(Config!$C$7))*12+MONTH(B605)-MONTH(Config!$C$7)&lt;0,"Antes","T"&amp;(INT(((YEAR(B605)-YEAR(Config!$C$7))*12+MONTH(B605)-MONTH(Config!$C$7))/3)+1)))</f>
        <v/>
      </c>
      <c r="J605" s="76">
        <f>IF(E605="","",IFERROR(INDEX(Config!$C$11:$C$22,MATCH(E605,Config!$B$11:$B$22,0)),"No"))</f>
        <v/>
      </c>
      <c r="K605" s="77">
        <f>IF(B605="","",DATE(YEAR(B605),MONTH(B605),1))</f>
        <v/>
      </c>
    </row>
    <row r="606">
      <c r="B606" s="78" t="n"/>
      <c r="C606" s="79" t="n"/>
      <c r="D606" s="79" t="n"/>
      <c r="E606" s="79" t="n"/>
      <c r="F606" s="80" t="n"/>
      <c r="G606" s="76">
        <f>IF(D606="","",IFERROR(INDEX(Presupuesto!$C$9:$C$33,MATCH(D606,Presupuesto!$B$9:$B$33,0)),""))</f>
        <v/>
      </c>
      <c r="H606" s="76">
        <f>IF(B606="","",CHOOSE(MONTH(B606),"Ene","Feb","Mar","Abr","May","Jun","Jul","Ago","Sep","Oct","Nov","Dic")&amp;" "&amp;YEAR(B606))</f>
        <v/>
      </c>
      <c r="I606" s="76">
        <f>IF(B606="","",IF((YEAR(B606)-YEAR(Config!$C$7))*12+MONTH(B606)-MONTH(Config!$C$7)&lt;0,"Antes","T"&amp;(INT(((YEAR(B606)-YEAR(Config!$C$7))*12+MONTH(B606)-MONTH(Config!$C$7))/3)+1)))</f>
        <v/>
      </c>
      <c r="J606" s="76">
        <f>IF(E606="","",IFERROR(INDEX(Config!$C$11:$C$22,MATCH(E606,Config!$B$11:$B$22,0)),"No"))</f>
        <v/>
      </c>
      <c r="K606" s="77">
        <f>IF(B606="","",DATE(YEAR(B606),MONTH(B606),1))</f>
        <v/>
      </c>
    </row>
    <row r="607">
      <c r="B607" s="78" t="n"/>
      <c r="C607" s="79" t="n"/>
      <c r="D607" s="79" t="n"/>
      <c r="E607" s="79" t="n"/>
      <c r="F607" s="80" t="n"/>
      <c r="G607" s="76">
        <f>IF(D607="","",IFERROR(INDEX(Presupuesto!$C$9:$C$33,MATCH(D607,Presupuesto!$B$9:$B$33,0)),""))</f>
        <v/>
      </c>
      <c r="H607" s="76">
        <f>IF(B607="","",CHOOSE(MONTH(B607),"Ene","Feb","Mar","Abr","May","Jun","Jul","Ago","Sep","Oct","Nov","Dic")&amp;" "&amp;YEAR(B607))</f>
        <v/>
      </c>
      <c r="I607" s="76">
        <f>IF(B607="","",IF((YEAR(B607)-YEAR(Config!$C$7))*12+MONTH(B607)-MONTH(Config!$C$7)&lt;0,"Antes","T"&amp;(INT(((YEAR(B607)-YEAR(Config!$C$7))*12+MONTH(B607)-MONTH(Config!$C$7))/3)+1)))</f>
        <v/>
      </c>
      <c r="J607" s="76">
        <f>IF(E607="","",IFERROR(INDEX(Config!$C$11:$C$22,MATCH(E607,Config!$B$11:$B$22,0)),"No"))</f>
        <v/>
      </c>
      <c r="K607" s="77">
        <f>IF(B607="","",DATE(YEAR(B607),MONTH(B607),1))</f>
        <v/>
      </c>
    </row>
    <row r="608">
      <c r="B608" s="78" t="n"/>
      <c r="C608" s="79" t="n"/>
      <c r="D608" s="79" t="n"/>
      <c r="E608" s="79" t="n"/>
      <c r="F608" s="80" t="n"/>
      <c r="G608" s="76">
        <f>IF(D608="","",IFERROR(INDEX(Presupuesto!$C$9:$C$33,MATCH(D608,Presupuesto!$B$9:$B$33,0)),""))</f>
        <v/>
      </c>
      <c r="H608" s="76">
        <f>IF(B608="","",CHOOSE(MONTH(B608),"Ene","Feb","Mar","Abr","May","Jun","Jul","Ago","Sep","Oct","Nov","Dic")&amp;" "&amp;YEAR(B608))</f>
        <v/>
      </c>
      <c r="I608" s="76">
        <f>IF(B608="","",IF((YEAR(B608)-YEAR(Config!$C$7))*12+MONTH(B608)-MONTH(Config!$C$7)&lt;0,"Antes","T"&amp;(INT(((YEAR(B608)-YEAR(Config!$C$7))*12+MONTH(B608)-MONTH(Config!$C$7))/3)+1)))</f>
        <v/>
      </c>
      <c r="J608" s="76">
        <f>IF(E608="","",IFERROR(INDEX(Config!$C$11:$C$22,MATCH(E608,Config!$B$11:$B$22,0)),"No"))</f>
        <v/>
      </c>
      <c r="K608" s="77">
        <f>IF(B608="","",DATE(YEAR(B608),MONTH(B608),1))</f>
        <v/>
      </c>
    </row>
    <row r="609">
      <c r="B609" s="78" t="n"/>
      <c r="C609" s="79" t="n"/>
      <c r="D609" s="79" t="n"/>
      <c r="E609" s="79" t="n"/>
      <c r="F609" s="80" t="n"/>
      <c r="G609" s="76">
        <f>IF(D609="","",IFERROR(INDEX(Presupuesto!$C$9:$C$33,MATCH(D609,Presupuesto!$B$9:$B$33,0)),""))</f>
        <v/>
      </c>
      <c r="H609" s="76">
        <f>IF(B609="","",CHOOSE(MONTH(B609),"Ene","Feb","Mar","Abr","May","Jun","Jul","Ago","Sep","Oct","Nov","Dic")&amp;" "&amp;YEAR(B609))</f>
        <v/>
      </c>
      <c r="I609" s="76">
        <f>IF(B609="","",IF((YEAR(B609)-YEAR(Config!$C$7))*12+MONTH(B609)-MONTH(Config!$C$7)&lt;0,"Antes","T"&amp;(INT(((YEAR(B609)-YEAR(Config!$C$7))*12+MONTH(B609)-MONTH(Config!$C$7))/3)+1)))</f>
        <v/>
      </c>
      <c r="J609" s="76">
        <f>IF(E609="","",IFERROR(INDEX(Config!$C$11:$C$22,MATCH(E609,Config!$B$11:$B$22,0)),"No"))</f>
        <v/>
      </c>
      <c r="K609" s="77">
        <f>IF(B609="","",DATE(YEAR(B609),MONTH(B609),1))</f>
        <v/>
      </c>
    </row>
    <row r="610">
      <c r="B610" s="78" t="n"/>
      <c r="C610" s="79" t="n"/>
      <c r="D610" s="79" t="n"/>
      <c r="E610" s="79" t="n"/>
      <c r="F610" s="80" t="n"/>
      <c r="G610" s="76">
        <f>IF(D610="","",IFERROR(INDEX(Presupuesto!$C$9:$C$33,MATCH(D610,Presupuesto!$B$9:$B$33,0)),""))</f>
        <v/>
      </c>
      <c r="H610" s="76">
        <f>IF(B610="","",CHOOSE(MONTH(B610),"Ene","Feb","Mar","Abr","May","Jun","Jul","Ago","Sep","Oct","Nov","Dic")&amp;" "&amp;YEAR(B610))</f>
        <v/>
      </c>
      <c r="I610" s="76">
        <f>IF(B610="","",IF((YEAR(B610)-YEAR(Config!$C$7))*12+MONTH(B610)-MONTH(Config!$C$7)&lt;0,"Antes","T"&amp;(INT(((YEAR(B610)-YEAR(Config!$C$7))*12+MONTH(B610)-MONTH(Config!$C$7))/3)+1)))</f>
        <v/>
      </c>
      <c r="J610" s="76">
        <f>IF(E610="","",IFERROR(INDEX(Config!$C$11:$C$22,MATCH(E610,Config!$B$11:$B$22,0)),"No"))</f>
        <v/>
      </c>
      <c r="K610" s="77">
        <f>IF(B610="","",DATE(YEAR(B610),MONTH(B610),1))</f>
        <v/>
      </c>
    </row>
    <row r="611">
      <c r="B611" s="78" t="n"/>
      <c r="C611" s="79" t="n"/>
      <c r="D611" s="79" t="n"/>
      <c r="E611" s="79" t="n"/>
      <c r="F611" s="80" t="n"/>
      <c r="G611" s="76">
        <f>IF(D611="","",IFERROR(INDEX(Presupuesto!$C$9:$C$33,MATCH(D611,Presupuesto!$B$9:$B$33,0)),""))</f>
        <v/>
      </c>
      <c r="H611" s="76">
        <f>IF(B611="","",CHOOSE(MONTH(B611),"Ene","Feb","Mar","Abr","May","Jun","Jul","Ago","Sep","Oct","Nov","Dic")&amp;" "&amp;YEAR(B611))</f>
        <v/>
      </c>
      <c r="I611" s="76">
        <f>IF(B611="","",IF((YEAR(B611)-YEAR(Config!$C$7))*12+MONTH(B611)-MONTH(Config!$C$7)&lt;0,"Antes","T"&amp;(INT(((YEAR(B611)-YEAR(Config!$C$7))*12+MONTH(B611)-MONTH(Config!$C$7))/3)+1)))</f>
        <v/>
      </c>
      <c r="J611" s="76">
        <f>IF(E611="","",IFERROR(INDEX(Config!$C$11:$C$22,MATCH(E611,Config!$B$11:$B$22,0)),"No"))</f>
        <v/>
      </c>
      <c r="K611" s="77">
        <f>IF(B611="","",DATE(YEAR(B611),MONTH(B611),1))</f>
        <v/>
      </c>
    </row>
    <row r="612">
      <c r="B612" s="78" t="n"/>
      <c r="C612" s="79" t="n"/>
      <c r="D612" s="79" t="n"/>
      <c r="E612" s="79" t="n"/>
      <c r="F612" s="80" t="n"/>
      <c r="G612" s="76">
        <f>IF(D612="","",IFERROR(INDEX(Presupuesto!$C$9:$C$33,MATCH(D612,Presupuesto!$B$9:$B$33,0)),""))</f>
        <v/>
      </c>
      <c r="H612" s="76">
        <f>IF(B612="","",CHOOSE(MONTH(B612),"Ene","Feb","Mar","Abr","May","Jun","Jul","Ago","Sep","Oct","Nov","Dic")&amp;" "&amp;YEAR(B612))</f>
        <v/>
      </c>
      <c r="I612" s="76">
        <f>IF(B612="","",IF((YEAR(B612)-YEAR(Config!$C$7))*12+MONTH(B612)-MONTH(Config!$C$7)&lt;0,"Antes","T"&amp;(INT(((YEAR(B612)-YEAR(Config!$C$7))*12+MONTH(B612)-MONTH(Config!$C$7))/3)+1)))</f>
        <v/>
      </c>
      <c r="J612" s="76">
        <f>IF(E612="","",IFERROR(INDEX(Config!$C$11:$C$22,MATCH(E612,Config!$B$11:$B$22,0)),"No"))</f>
        <v/>
      </c>
      <c r="K612" s="77">
        <f>IF(B612="","",DATE(YEAR(B612),MONTH(B612),1))</f>
        <v/>
      </c>
    </row>
    <row r="613">
      <c r="B613" s="78" t="n"/>
      <c r="C613" s="79" t="n"/>
      <c r="D613" s="79" t="n"/>
      <c r="E613" s="79" t="n"/>
      <c r="F613" s="80" t="n"/>
      <c r="G613" s="76">
        <f>IF(D613="","",IFERROR(INDEX(Presupuesto!$C$9:$C$33,MATCH(D613,Presupuesto!$B$9:$B$33,0)),""))</f>
        <v/>
      </c>
      <c r="H613" s="76">
        <f>IF(B613="","",CHOOSE(MONTH(B613),"Ene","Feb","Mar","Abr","May","Jun","Jul","Ago","Sep","Oct","Nov","Dic")&amp;" "&amp;YEAR(B613))</f>
        <v/>
      </c>
      <c r="I613" s="76">
        <f>IF(B613="","",IF((YEAR(B613)-YEAR(Config!$C$7))*12+MONTH(B613)-MONTH(Config!$C$7)&lt;0,"Antes","T"&amp;(INT(((YEAR(B613)-YEAR(Config!$C$7))*12+MONTH(B613)-MONTH(Config!$C$7))/3)+1)))</f>
        <v/>
      </c>
      <c r="J613" s="76">
        <f>IF(E613="","",IFERROR(INDEX(Config!$C$11:$C$22,MATCH(E613,Config!$B$11:$B$22,0)),"No"))</f>
        <v/>
      </c>
      <c r="K613" s="77">
        <f>IF(B613="","",DATE(YEAR(B613),MONTH(B613),1))</f>
        <v/>
      </c>
    </row>
    <row r="614">
      <c r="B614" s="78" t="n"/>
      <c r="C614" s="79" t="n"/>
      <c r="D614" s="79" t="n"/>
      <c r="E614" s="79" t="n"/>
      <c r="F614" s="80" t="n"/>
      <c r="G614" s="76">
        <f>IF(D614="","",IFERROR(INDEX(Presupuesto!$C$9:$C$33,MATCH(D614,Presupuesto!$B$9:$B$33,0)),""))</f>
        <v/>
      </c>
      <c r="H614" s="76">
        <f>IF(B614="","",CHOOSE(MONTH(B614),"Ene","Feb","Mar","Abr","May","Jun","Jul","Ago","Sep","Oct","Nov","Dic")&amp;" "&amp;YEAR(B614))</f>
        <v/>
      </c>
      <c r="I614" s="76">
        <f>IF(B614="","",IF((YEAR(B614)-YEAR(Config!$C$7))*12+MONTH(B614)-MONTH(Config!$C$7)&lt;0,"Antes","T"&amp;(INT(((YEAR(B614)-YEAR(Config!$C$7))*12+MONTH(B614)-MONTH(Config!$C$7))/3)+1)))</f>
        <v/>
      </c>
      <c r="J614" s="76">
        <f>IF(E614="","",IFERROR(INDEX(Config!$C$11:$C$22,MATCH(E614,Config!$B$11:$B$22,0)),"No"))</f>
        <v/>
      </c>
      <c r="K614" s="77">
        <f>IF(B614="","",DATE(YEAR(B614),MONTH(B614),1))</f>
        <v/>
      </c>
    </row>
    <row r="615">
      <c r="B615" s="78" t="n"/>
      <c r="C615" s="79" t="n"/>
      <c r="D615" s="79" t="n"/>
      <c r="E615" s="79" t="n"/>
      <c r="F615" s="80" t="n"/>
      <c r="G615" s="76">
        <f>IF(D615="","",IFERROR(INDEX(Presupuesto!$C$9:$C$33,MATCH(D615,Presupuesto!$B$9:$B$33,0)),""))</f>
        <v/>
      </c>
      <c r="H615" s="76">
        <f>IF(B615="","",CHOOSE(MONTH(B615),"Ene","Feb","Mar","Abr","May","Jun","Jul","Ago","Sep","Oct","Nov","Dic")&amp;" "&amp;YEAR(B615))</f>
        <v/>
      </c>
      <c r="I615" s="76">
        <f>IF(B615="","",IF((YEAR(B615)-YEAR(Config!$C$7))*12+MONTH(B615)-MONTH(Config!$C$7)&lt;0,"Antes","T"&amp;(INT(((YEAR(B615)-YEAR(Config!$C$7))*12+MONTH(B615)-MONTH(Config!$C$7))/3)+1)))</f>
        <v/>
      </c>
      <c r="J615" s="76">
        <f>IF(E615="","",IFERROR(INDEX(Config!$C$11:$C$22,MATCH(E615,Config!$B$11:$B$22,0)),"No"))</f>
        <v/>
      </c>
      <c r="K615" s="77">
        <f>IF(B615="","",DATE(YEAR(B615),MONTH(B615),1))</f>
        <v/>
      </c>
    </row>
    <row r="616">
      <c r="B616" s="78" t="n"/>
      <c r="C616" s="79" t="n"/>
      <c r="D616" s="79" t="n"/>
      <c r="E616" s="79" t="n"/>
      <c r="F616" s="80" t="n"/>
      <c r="G616" s="76">
        <f>IF(D616="","",IFERROR(INDEX(Presupuesto!$C$9:$C$33,MATCH(D616,Presupuesto!$B$9:$B$33,0)),""))</f>
        <v/>
      </c>
      <c r="H616" s="76">
        <f>IF(B616="","",CHOOSE(MONTH(B616),"Ene","Feb","Mar","Abr","May","Jun","Jul","Ago","Sep","Oct","Nov","Dic")&amp;" "&amp;YEAR(B616))</f>
        <v/>
      </c>
      <c r="I616" s="76">
        <f>IF(B616="","",IF((YEAR(B616)-YEAR(Config!$C$7))*12+MONTH(B616)-MONTH(Config!$C$7)&lt;0,"Antes","T"&amp;(INT(((YEAR(B616)-YEAR(Config!$C$7))*12+MONTH(B616)-MONTH(Config!$C$7))/3)+1)))</f>
        <v/>
      </c>
      <c r="J616" s="76">
        <f>IF(E616="","",IFERROR(INDEX(Config!$C$11:$C$22,MATCH(E616,Config!$B$11:$B$22,0)),"No"))</f>
        <v/>
      </c>
      <c r="K616" s="77">
        <f>IF(B616="","",DATE(YEAR(B616),MONTH(B616),1))</f>
        <v/>
      </c>
    </row>
    <row r="617">
      <c r="B617" s="78" t="n"/>
      <c r="C617" s="79" t="n"/>
      <c r="D617" s="79" t="n"/>
      <c r="E617" s="79" t="n"/>
      <c r="F617" s="80" t="n"/>
      <c r="G617" s="76">
        <f>IF(D617="","",IFERROR(INDEX(Presupuesto!$C$9:$C$33,MATCH(D617,Presupuesto!$B$9:$B$33,0)),""))</f>
        <v/>
      </c>
      <c r="H617" s="76">
        <f>IF(B617="","",CHOOSE(MONTH(B617),"Ene","Feb","Mar","Abr","May","Jun","Jul","Ago","Sep","Oct","Nov","Dic")&amp;" "&amp;YEAR(B617))</f>
        <v/>
      </c>
      <c r="I617" s="76">
        <f>IF(B617="","",IF((YEAR(B617)-YEAR(Config!$C$7))*12+MONTH(B617)-MONTH(Config!$C$7)&lt;0,"Antes","T"&amp;(INT(((YEAR(B617)-YEAR(Config!$C$7))*12+MONTH(B617)-MONTH(Config!$C$7))/3)+1)))</f>
        <v/>
      </c>
      <c r="J617" s="76">
        <f>IF(E617="","",IFERROR(INDEX(Config!$C$11:$C$22,MATCH(E617,Config!$B$11:$B$22,0)),"No"))</f>
        <v/>
      </c>
      <c r="K617" s="77">
        <f>IF(B617="","",DATE(YEAR(B617),MONTH(B617),1))</f>
        <v/>
      </c>
    </row>
    <row r="618">
      <c r="B618" s="78" t="n"/>
      <c r="C618" s="79" t="n"/>
      <c r="D618" s="79" t="n"/>
      <c r="E618" s="79" t="n"/>
      <c r="F618" s="80" t="n"/>
      <c r="G618" s="76">
        <f>IF(D618="","",IFERROR(INDEX(Presupuesto!$C$9:$C$33,MATCH(D618,Presupuesto!$B$9:$B$33,0)),""))</f>
        <v/>
      </c>
      <c r="H618" s="76">
        <f>IF(B618="","",CHOOSE(MONTH(B618),"Ene","Feb","Mar","Abr","May","Jun","Jul","Ago","Sep","Oct","Nov","Dic")&amp;" "&amp;YEAR(B618))</f>
        <v/>
      </c>
      <c r="I618" s="76">
        <f>IF(B618="","",IF((YEAR(B618)-YEAR(Config!$C$7))*12+MONTH(B618)-MONTH(Config!$C$7)&lt;0,"Antes","T"&amp;(INT(((YEAR(B618)-YEAR(Config!$C$7))*12+MONTH(B618)-MONTH(Config!$C$7))/3)+1)))</f>
        <v/>
      </c>
      <c r="J618" s="76">
        <f>IF(E618="","",IFERROR(INDEX(Config!$C$11:$C$22,MATCH(E618,Config!$B$11:$B$22,0)),"No"))</f>
        <v/>
      </c>
      <c r="K618" s="77">
        <f>IF(B618="","",DATE(YEAR(B618),MONTH(B618),1))</f>
        <v/>
      </c>
    </row>
    <row r="619">
      <c r="B619" s="78" t="n"/>
      <c r="C619" s="79" t="n"/>
      <c r="D619" s="79" t="n"/>
      <c r="E619" s="79" t="n"/>
      <c r="F619" s="80" t="n"/>
      <c r="G619" s="76">
        <f>IF(D619="","",IFERROR(INDEX(Presupuesto!$C$9:$C$33,MATCH(D619,Presupuesto!$B$9:$B$33,0)),""))</f>
        <v/>
      </c>
      <c r="H619" s="76">
        <f>IF(B619="","",CHOOSE(MONTH(B619),"Ene","Feb","Mar","Abr","May","Jun","Jul","Ago","Sep","Oct","Nov","Dic")&amp;" "&amp;YEAR(B619))</f>
        <v/>
      </c>
      <c r="I619" s="76">
        <f>IF(B619="","",IF((YEAR(B619)-YEAR(Config!$C$7))*12+MONTH(B619)-MONTH(Config!$C$7)&lt;0,"Antes","T"&amp;(INT(((YEAR(B619)-YEAR(Config!$C$7))*12+MONTH(B619)-MONTH(Config!$C$7))/3)+1)))</f>
        <v/>
      </c>
      <c r="J619" s="76">
        <f>IF(E619="","",IFERROR(INDEX(Config!$C$11:$C$22,MATCH(E619,Config!$B$11:$B$22,0)),"No"))</f>
        <v/>
      </c>
      <c r="K619" s="77">
        <f>IF(B619="","",DATE(YEAR(B619),MONTH(B619),1))</f>
        <v/>
      </c>
    </row>
    <row r="620">
      <c r="B620" s="78" t="n"/>
      <c r="C620" s="79" t="n"/>
      <c r="D620" s="79" t="n"/>
      <c r="E620" s="79" t="n"/>
      <c r="F620" s="80" t="n"/>
      <c r="G620" s="76">
        <f>IF(D620="","",IFERROR(INDEX(Presupuesto!$C$9:$C$33,MATCH(D620,Presupuesto!$B$9:$B$33,0)),""))</f>
        <v/>
      </c>
      <c r="H620" s="76">
        <f>IF(B620="","",CHOOSE(MONTH(B620),"Ene","Feb","Mar","Abr","May","Jun","Jul","Ago","Sep","Oct","Nov","Dic")&amp;" "&amp;YEAR(B620))</f>
        <v/>
      </c>
      <c r="I620" s="76">
        <f>IF(B620="","",IF((YEAR(B620)-YEAR(Config!$C$7))*12+MONTH(B620)-MONTH(Config!$C$7)&lt;0,"Antes","T"&amp;(INT(((YEAR(B620)-YEAR(Config!$C$7))*12+MONTH(B620)-MONTH(Config!$C$7))/3)+1)))</f>
        <v/>
      </c>
      <c r="J620" s="76">
        <f>IF(E620="","",IFERROR(INDEX(Config!$C$11:$C$22,MATCH(E620,Config!$B$11:$B$22,0)),"No"))</f>
        <v/>
      </c>
      <c r="K620" s="77">
        <f>IF(B620="","",DATE(YEAR(B620),MONTH(B620),1))</f>
        <v/>
      </c>
    </row>
    <row r="621">
      <c r="B621" s="78" t="n"/>
      <c r="C621" s="79" t="n"/>
      <c r="D621" s="79" t="n"/>
      <c r="E621" s="79" t="n"/>
      <c r="F621" s="80" t="n"/>
      <c r="G621" s="76">
        <f>IF(D621="","",IFERROR(INDEX(Presupuesto!$C$9:$C$33,MATCH(D621,Presupuesto!$B$9:$B$33,0)),""))</f>
        <v/>
      </c>
      <c r="H621" s="76">
        <f>IF(B621="","",CHOOSE(MONTH(B621),"Ene","Feb","Mar","Abr","May","Jun","Jul","Ago","Sep","Oct","Nov","Dic")&amp;" "&amp;YEAR(B621))</f>
        <v/>
      </c>
      <c r="I621" s="76">
        <f>IF(B621="","",IF((YEAR(B621)-YEAR(Config!$C$7))*12+MONTH(B621)-MONTH(Config!$C$7)&lt;0,"Antes","T"&amp;(INT(((YEAR(B621)-YEAR(Config!$C$7))*12+MONTH(B621)-MONTH(Config!$C$7))/3)+1)))</f>
        <v/>
      </c>
      <c r="J621" s="76">
        <f>IF(E621="","",IFERROR(INDEX(Config!$C$11:$C$22,MATCH(E621,Config!$B$11:$B$22,0)),"No"))</f>
        <v/>
      </c>
      <c r="K621" s="77">
        <f>IF(B621="","",DATE(YEAR(B621),MONTH(B621),1))</f>
        <v/>
      </c>
    </row>
    <row r="622">
      <c r="B622" s="78" t="n"/>
      <c r="C622" s="79" t="n"/>
      <c r="D622" s="79" t="n"/>
      <c r="E622" s="79" t="n"/>
      <c r="F622" s="80" t="n"/>
      <c r="G622" s="76">
        <f>IF(D622="","",IFERROR(INDEX(Presupuesto!$C$9:$C$33,MATCH(D622,Presupuesto!$B$9:$B$33,0)),""))</f>
        <v/>
      </c>
      <c r="H622" s="76">
        <f>IF(B622="","",CHOOSE(MONTH(B622),"Ene","Feb","Mar","Abr","May","Jun","Jul","Ago","Sep","Oct","Nov","Dic")&amp;" "&amp;YEAR(B622))</f>
        <v/>
      </c>
      <c r="I622" s="76">
        <f>IF(B622="","",IF((YEAR(B622)-YEAR(Config!$C$7))*12+MONTH(B622)-MONTH(Config!$C$7)&lt;0,"Antes","T"&amp;(INT(((YEAR(B622)-YEAR(Config!$C$7))*12+MONTH(B622)-MONTH(Config!$C$7))/3)+1)))</f>
        <v/>
      </c>
      <c r="J622" s="76">
        <f>IF(E622="","",IFERROR(INDEX(Config!$C$11:$C$22,MATCH(E622,Config!$B$11:$B$22,0)),"No"))</f>
        <v/>
      </c>
      <c r="K622" s="77">
        <f>IF(B622="","",DATE(YEAR(B622),MONTH(B622),1))</f>
        <v/>
      </c>
    </row>
    <row r="623">
      <c r="B623" s="78" t="n"/>
      <c r="C623" s="79" t="n"/>
      <c r="D623" s="79" t="n"/>
      <c r="E623" s="79" t="n"/>
      <c r="F623" s="80" t="n"/>
      <c r="G623" s="76">
        <f>IF(D623="","",IFERROR(INDEX(Presupuesto!$C$9:$C$33,MATCH(D623,Presupuesto!$B$9:$B$33,0)),""))</f>
        <v/>
      </c>
      <c r="H623" s="76">
        <f>IF(B623="","",CHOOSE(MONTH(B623),"Ene","Feb","Mar","Abr","May","Jun","Jul","Ago","Sep","Oct","Nov","Dic")&amp;" "&amp;YEAR(B623))</f>
        <v/>
      </c>
      <c r="I623" s="76">
        <f>IF(B623="","",IF((YEAR(B623)-YEAR(Config!$C$7))*12+MONTH(B623)-MONTH(Config!$C$7)&lt;0,"Antes","T"&amp;(INT(((YEAR(B623)-YEAR(Config!$C$7))*12+MONTH(B623)-MONTH(Config!$C$7))/3)+1)))</f>
        <v/>
      </c>
      <c r="J623" s="76">
        <f>IF(E623="","",IFERROR(INDEX(Config!$C$11:$C$22,MATCH(E623,Config!$B$11:$B$22,0)),"No"))</f>
        <v/>
      </c>
      <c r="K623" s="77">
        <f>IF(B623="","",DATE(YEAR(B623),MONTH(B623),1))</f>
        <v/>
      </c>
    </row>
    <row r="624">
      <c r="B624" s="78" t="n"/>
      <c r="C624" s="79" t="n"/>
      <c r="D624" s="79" t="n"/>
      <c r="E624" s="79" t="n"/>
      <c r="F624" s="80" t="n"/>
      <c r="G624" s="76">
        <f>IF(D624="","",IFERROR(INDEX(Presupuesto!$C$9:$C$33,MATCH(D624,Presupuesto!$B$9:$B$33,0)),""))</f>
        <v/>
      </c>
      <c r="H624" s="76">
        <f>IF(B624="","",CHOOSE(MONTH(B624),"Ene","Feb","Mar","Abr","May","Jun","Jul","Ago","Sep","Oct","Nov","Dic")&amp;" "&amp;YEAR(B624))</f>
        <v/>
      </c>
      <c r="I624" s="76">
        <f>IF(B624="","",IF((YEAR(B624)-YEAR(Config!$C$7))*12+MONTH(B624)-MONTH(Config!$C$7)&lt;0,"Antes","T"&amp;(INT(((YEAR(B624)-YEAR(Config!$C$7))*12+MONTH(B624)-MONTH(Config!$C$7))/3)+1)))</f>
        <v/>
      </c>
      <c r="J624" s="76">
        <f>IF(E624="","",IFERROR(INDEX(Config!$C$11:$C$22,MATCH(E624,Config!$B$11:$B$22,0)),"No"))</f>
        <v/>
      </c>
      <c r="K624" s="77">
        <f>IF(B624="","",DATE(YEAR(B624),MONTH(B624),1))</f>
        <v/>
      </c>
    </row>
    <row r="625">
      <c r="B625" s="78" t="n"/>
      <c r="C625" s="79" t="n"/>
      <c r="D625" s="79" t="n"/>
      <c r="E625" s="79" t="n"/>
      <c r="F625" s="80" t="n"/>
      <c r="G625" s="76">
        <f>IF(D625="","",IFERROR(INDEX(Presupuesto!$C$9:$C$33,MATCH(D625,Presupuesto!$B$9:$B$33,0)),""))</f>
        <v/>
      </c>
      <c r="H625" s="76">
        <f>IF(B625="","",CHOOSE(MONTH(B625),"Ene","Feb","Mar","Abr","May","Jun","Jul","Ago","Sep","Oct","Nov","Dic")&amp;" "&amp;YEAR(B625))</f>
        <v/>
      </c>
      <c r="I625" s="76">
        <f>IF(B625="","",IF((YEAR(B625)-YEAR(Config!$C$7))*12+MONTH(B625)-MONTH(Config!$C$7)&lt;0,"Antes","T"&amp;(INT(((YEAR(B625)-YEAR(Config!$C$7))*12+MONTH(B625)-MONTH(Config!$C$7))/3)+1)))</f>
        <v/>
      </c>
      <c r="J625" s="76">
        <f>IF(E625="","",IFERROR(INDEX(Config!$C$11:$C$22,MATCH(E625,Config!$B$11:$B$22,0)),"No"))</f>
        <v/>
      </c>
      <c r="K625" s="77">
        <f>IF(B625="","",DATE(YEAR(B625),MONTH(B625),1))</f>
        <v/>
      </c>
    </row>
    <row r="626">
      <c r="B626" s="78" t="n"/>
      <c r="C626" s="79" t="n"/>
      <c r="D626" s="79" t="n"/>
      <c r="E626" s="79" t="n"/>
      <c r="F626" s="80" t="n"/>
      <c r="G626" s="76">
        <f>IF(D626="","",IFERROR(INDEX(Presupuesto!$C$9:$C$33,MATCH(D626,Presupuesto!$B$9:$B$33,0)),""))</f>
        <v/>
      </c>
      <c r="H626" s="76">
        <f>IF(B626="","",CHOOSE(MONTH(B626),"Ene","Feb","Mar","Abr","May","Jun","Jul","Ago","Sep","Oct","Nov","Dic")&amp;" "&amp;YEAR(B626))</f>
        <v/>
      </c>
      <c r="I626" s="76">
        <f>IF(B626="","",IF((YEAR(B626)-YEAR(Config!$C$7))*12+MONTH(B626)-MONTH(Config!$C$7)&lt;0,"Antes","T"&amp;(INT(((YEAR(B626)-YEAR(Config!$C$7))*12+MONTH(B626)-MONTH(Config!$C$7))/3)+1)))</f>
        <v/>
      </c>
      <c r="J626" s="76">
        <f>IF(E626="","",IFERROR(INDEX(Config!$C$11:$C$22,MATCH(E626,Config!$B$11:$B$22,0)),"No"))</f>
        <v/>
      </c>
      <c r="K626" s="77">
        <f>IF(B626="","",DATE(YEAR(B626),MONTH(B626),1))</f>
        <v/>
      </c>
    </row>
    <row r="627">
      <c r="B627" s="78" t="n"/>
      <c r="C627" s="79" t="n"/>
      <c r="D627" s="79" t="n"/>
      <c r="E627" s="79" t="n"/>
      <c r="F627" s="80" t="n"/>
      <c r="G627" s="76">
        <f>IF(D627="","",IFERROR(INDEX(Presupuesto!$C$9:$C$33,MATCH(D627,Presupuesto!$B$9:$B$33,0)),""))</f>
        <v/>
      </c>
      <c r="H627" s="76">
        <f>IF(B627="","",CHOOSE(MONTH(B627),"Ene","Feb","Mar","Abr","May","Jun","Jul","Ago","Sep","Oct","Nov","Dic")&amp;" "&amp;YEAR(B627))</f>
        <v/>
      </c>
      <c r="I627" s="76">
        <f>IF(B627="","",IF((YEAR(B627)-YEAR(Config!$C$7))*12+MONTH(B627)-MONTH(Config!$C$7)&lt;0,"Antes","T"&amp;(INT(((YEAR(B627)-YEAR(Config!$C$7))*12+MONTH(B627)-MONTH(Config!$C$7))/3)+1)))</f>
        <v/>
      </c>
      <c r="J627" s="76">
        <f>IF(E627="","",IFERROR(INDEX(Config!$C$11:$C$22,MATCH(E627,Config!$B$11:$B$22,0)),"No"))</f>
        <v/>
      </c>
      <c r="K627" s="77">
        <f>IF(B627="","",DATE(YEAR(B627),MONTH(B627),1))</f>
        <v/>
      </c>
    </row>
    <row r="628">
      <c r="B628" s="78" t="n"/>
      <c r="C628" s="79" t="n"/>
      <c r="D628" s="79" t="n"/>
      <c r="E628" s="79" t="n"/>
      <c r="F628" s="80" t="n"/>
      <c r="G628" s="76">
        <f>IF(D628="","",IFERROR(INDEX(Presupuesto!$C$9:$C$33,MATCH(D628,Presupuesto!$B$9:$B$33,0)),""))</f>
        <v/>
      </c>
      <c r="H628" s="76">
        <f>IF(B628="","",CHOOSE(MONTH(B628),"Ene","Feb","Mar","Abr","May","Jun","Jul","Ago","Sep","Oct","Nov","Dic")&amp;" "&amp;YEAR(B628))</f>
        <v/>
      </c>
      <c r="I628" s="76">
        <f>IF(B628="","",IF((YEAR(B628)-YEAR(Config!$C$7))*12+MONTH(B628)-MONTH(Config!$C$7)&lt;0,"Antes","T"&amp;(INT(((YEAR(B628)-YEAR(Config!$C$7))*12+MONTH(B628)-MONTH(Config!$C$7))/3)+1)))</f>
        <v/>
      </c>
      <c r="J628" s="76">
        <f>IF(E628="","",IFERROR(INDEX(Config!$C$11:$C$22,MATCH(E628,Config!$B$11:$B$22,0)),"No"))</f>
        <v/>
      </c>
      <c r="K628" s="77">
        <f>IF(B628="","",DATE(YEAR(B628),MONTH(B628),1))</f>
        <v/>
      </c>
    </row>
    <row r="629">
      <c r="B629" s="78" t="n"/>
      <c r="C629" s="79" t="n"/>
      <c r="D629" s="79" t="n"/>
      <c r="E629" s="79" t="n"/>
      <c r="F629" s="80" t="n"/>
      <c r="G629" s="76">
        <f>IF(D629="","",IFERROR(INDEX(Presupuesto!$C$9:$C$33,MATCH(D629,Presupuesto!$B$9:$B$33,0)),""))</f>
        <v/>
      </c>
      <c r="H629" s="76">
        <f>IF(B629="","",CHOOSE(MONTH(B629),"Ene","Feb","Mar","Abr","May","Jun","Jul","Ago","Sep","Oct","Nov","Dic")&amp;" "&amp;YEAR(B629))</f>
        <v/>
      </c>
      <c r="I629" s="76">
        <f>IF(B629="","",IF((YEAR(B629)-YEAR(Config!$C$7))*12+MONTH(B629)-MONTH(Config!$C$7)&lt;0,"Antes","T"&amp;(INT(((YEAR(B629)-YEAR(Config!$C$7))*12+MONTH(B629)-MONTH(Config!$C$7))/3)+1)))</f>
        <v/>
      </c>
      <c r="J629" s="76">
        <f>IF(E629="","",IFERROR(INDEX(Config!$C$11:$C$22,MATCH(E629,Config!$B$11:$B$22,0)),"No"))</f>
        <v/>
      </c>
      <c r="K629" s="77">
        <f>IF(B629="","",DATE(YEAR(B629),MONTH(B629),1))</f>
        <v/>
      </c>
    </row>
    <row r="630">
      <c r="B630" s="78" t="n"/>
      <c r="C630" s="79" t="n"/>
      <c r="D630" s="79" t="n"/>
      <c r="E630" s="79" t="n"/>
      <c r="F630" s="80" t="n"/>
      <c r="G630" s="76">
        <f>IF(D630="","",IFERROR(INDEX(Presupuesto!$C$9:$C$33,MATCH(D630,Presupuesto!$B$9:$B$33,0)),""))</f>
        <v/>
      </c>
      <c r="H630" s="76">
        <f>IF(B630="","",CHOOSE(MONTH(B630),"Ene","Feb","Mar","Abr","May","Jun","Jul","Ago","Sep","Oct","Nov","Dic")&amp;" "&amp;YEAR(B630))</f>
        <v/>
      </c>
      <c r="I630" s="76">
        <f>IF(B630="","",IF((YEAR(B630)-YEAR(Config!$C$7))*12+MONTH(B630)-MONTH(Config!$C$7)&lt;0,"Antes","T"&amp;(INT(((YEAR(B630)-YEAR(Config!$C$7))*12+MONTH(B630)-MONTH(Config!$C$7))/3)+1)))</f>
        <v/>
      </c>
      <c r="J630" s="76">
        <f>IF(E630="","",IFERROR(INDEX(Config!$C$11:$C$22,MATCH(E630,Config!$B$11:$B$22,0)),"No"))</f>
        <v/>
      </c>
      <c r="K630" s="77">
        <f>IF(B630="","",DATE(YEAR(B630),MONTH(B630),1))</f>
        <v/>
      </c>
    </row>
    <row r="631">
      <c r="B631" s="78" t="n"/>
      <c r="C631" s="79" t="n"/>
      <c r="D631" s="79" t="n"/>
      <c r="E631" s="79" t="n"/>
      <c r="F631" s="80" t="n"/>
      <c r="G631" s="76">
        <f>IF(D631="","",IFERROR(INDEX(Presupuesto!$C$9:$C$33,MATCH(D631,Presupuesto!$B$9:$B$33,0)),""))</f>
        <v/>
      </c>
      <c r="H631" s="76">
        <f>IF(B631="","",CHOOSE(MONTH(B631),"Ene","Feb","Mar","Abr","May","Jun","Jul","Ago","Sep","Oct","Nov","Dic")&amp;" "&amp;YEAR(B631))</f>
        <v/>
      </c>
      <c r="I631" s="76">
        <f>IF(B631="","",IF((YEAR(B631)-YEAR(Config!$C$7))*12+MONTH(B631)-MONTH(Config!$C$7)&lt;0,"Antes","T"&amp;(INT(((YEAR(B631)-YEAR(Config!$C$7))*12+MONTH(B631)-MONTH(Config!$C$7))/3)+1)))</f>
        <v/>
      </c>
      <c r="J631" s="76">
        <f>IF(E631="","",IFERROR(INDEX(Config!$C$11:$C$22,MATCH(E631,Config!$B$11:$B$22,0)),"No"))</f>
        <v/>
      </c>
      <c r="K631" s="77">
        <f>IF(B631="","",DATE(YEAR(B631),MONTH(B631),1))</f>
        <v/>
      </c>
    </row>
    <row r="632">
      <c r="B632" s="78" t="n"/>
      <c r="C632" s="79" t="n"/>
      <c r="D632" s="79" t="n"/>
      <c r="E632" s="79" t="n"/>
      <c r="F632" s="80" t="n"/>
      <c r="G632" s="76">
        <f>IF(D632="","",IFERROR(INDEX(Presupuesto!$C$9:$C$33,MATCH(D632,Presupuesto!$B$9:$B$33,0)),""))</f>
        <v/>
      </c>
      <c r="H632" s="76">
        <f>IF(B632="","",CHOOSE(MONTH(B632),"Ene","Feb","Mar","Abr","May","Jun","Jul","Ago","Sep","Oct","Nov","Dic")&amp;" "&amp;YEAR(B632))</f>
        <v/>
      </c>
      <c r="I632" s="76">
        <f>IF(B632="","",IF((YEAR(B632)-YEAR(Config!$C$7))*12+MONTH(B632)-MONTH(Config!$C$7)&lt;0,"Antes","T"&amp;(INT(((YEAR(B632)-YEAR(Config!$C$7))*12+MONTH(B632)-MONTH(Config!$C$7))/3)+1)))</f>
        <v/>
      </c>
      <c r="J632" s="76">
        <f>IF(E632="","",IFERROR(INDEX(Config!$C$11:$C$22,MATCH(E632,Config!$B$11:$B$22,0)),"No"))</f>
        <v/>
      </c>
      <c r="K632" s="77">
        <f>IF(B632="","",DATE(YEAR(B632),MONTH(B632),1))</f>
        <v/>
      </c>
    </row>
    <row r="633">
      <c r="B633" s="78" t="n"/>
      <c r="C633" s="79" t="n"/>
      <c r="D633" s="79" t="n"/>
      <c r="E633" s="79" t="n"/>
      <c r="F633" s="80" t="n"/>
      <c r="G633" s="76">
        <f>IF(D633="","",IFERROR(INDEX(Presupuesto!$C$9:$C$33,MATCH(D633,Presupuesto!$B$9:$B$33,0)),""))</f>
        <v/>
      </c>
      <c r="H633" s="76">
        <f>IF(B633="","",CHOOSE(MONTH(B633),"Ene","Feb","Mar","Abr","May","Jun","Jul","Ago","Sep","Oct","Nov","Dic")&amp;" "&amp;YEAR(B633))</f>
        <v/>
      </c>
      <c r="I633" s="76">
        <f>IF(B633="","",IF((YEAR(B633)-YEAR(Config!$C$7))*12+MONTH(B633)-MONTH(Config!$C$7)&lt;0,"Antes","T"&amp;(INT(((YEAR(B633)-YEAR(Config!$C$7))*12+MONTH(B633)-MONTH(Config!$C$7))/3)+1)))</f>
        <v/>
      </c>
      <c r="J633" s="76">
        <f>IF(E633="","",IFERROR(INDEX(Config!$C$11:$C$22,MATCH(E633,Config!$B$11:$B$22,0)),"No"))</f>
        <v/>
      </c>
      <c r="K633" s="77">
        <f>IF(B633="","",DATE(YEAR(B633),MONTH(B633),1))</f>
        <v/>
      </c>
    </row>
    <row r="634">
      <c r="B634" s="78" t="n"/>
      <c r="C634" s="79" t="n"/>
      <c r="D634" s="79" t="n"/>
      <c r="E634" s="79" t="n"/>
      <c r="F634" s="80" t="n"/>
      <c r="G634" s="76">
        <f>IF(D634="","",IFERROR(INDEX(Presupuesto!$C$9:$C$33,MATCH(D634,Presupuesto!$B$9:$B$33,0)),""))</f>
        <v/>
      </c>
      <c r="H634" s="76">
        <f>IF(B634="","",CHOOSE(MONTH(B634),"Ene","Feb","Mar","Abr","May","Jun","Jul","Ago","Sep","Oct","Nov","Dic")&amp;" "&amp;YEAR(B634))</f>
        <v/>
      </c>
      <c r="I634" s="76">
        <f>IF(B634="","",IF((YEAR(B634)-YEAR(Config!$C$7))*12+MONTH(B634)-MONTH(Config!$C$7)&lt;0,"Antes","T"&amp;(INT(((YEAR(B634)-YEAR(Config!$C$7))*12+MONTH(B634)-MONTH(Config!$C$7))/3)+1)))</f>
        <v/>
      </c>
      <c r="J634" s="76">
        <f>IF(E634="","",IFERROR(INDEX(Config!$C$11:$C$22,MATCH(E634,Config!$B$11:$B$22,0)),"No"))</f>
        <v/>
      </c>
      <c r="K634" s="77">
        <f>IF(B634="","",DATE(YEAR(B634),MONTH(B634),1))</f>
        <v/>
      </c>
    </row>
    <row r="635">
      <c r="B635" s="78" t="n"/>
      <c r="C635" s="79" t="n"/>
      <c r="D635" s="79" t="n"/>
      <c r="E635" s="79" t="n"/>
      <c r="F635" s="80" t="n"/>
      <c r="G635" s="76">
        <f>IF(D635="","",IFERROR(INDEX(Presupuesto!$C$9:$C$33,MATCH(D635,Presupuesto!$B$9:$B$33,0)),""))</f>
        <v/>
      </c>
      <c r="H635" s="76">
        <f>IF(B635="","",CHOOSE(MONTH(B635),"Ene","Feb","Mar","Abr","May","Jun","Jul","Ago","Sep","Oct","Nov","Dic")&amp;" "&amp;YEAR(B635))</f>
        <v/>
      </c>
      <c r="I635" s="76">
        <f>IF(B635="","",IF((YEAR(B635)-YEAR(Config!$C$7))*12+MONTH(B635)-MONTH(Config!$C$7)&lt;0,"Antes","T"&amp;(INT(((YEAR(B635)-YEAR(Config!$C$7))*12+MONTH(B635)-MONTH(Config!$C$7))/3)+1)))</f>
        <v/>
      </c>
      <c r="J635" s="76">
        <f>IF(E635="","",IFERROR(INDEX(Config!$C$11:$C$22,MATCH(E635,Config!$B$11:$B$22,0)),"No"))</f>
        <v/>
      </c>
      <c r="K635" s="77">
        <f>IF(B635="","",DATE(YEAR(B635),MONTH(B635),1))</f>
        <v/>
      </c>
    </row>
    <row r="636">
      <c r="B636" s="78" t="n"/>
      <c r="C636" s="79" t="n"/>
      <c r="D636" s="79" t="n"/>
      <c r="E636" s="79" t="n"/>
      <c r="F636" s="80" t="n"/>
      <c r="G636" s="76">
        <f>IF(D636="","",IFERROR(INDEX(Presupuesto!$C$9:$C$33,MATCH(D636,Presupuesto!$B$9:$B$33,0)),""))</f>
        <v/>
      </c>
      <c r="H636" s="76">
        <f>IF(B636="","",CHOOSE(MONTH(B636),"Ene","Feb","Mar","Abr","May","Jun","Jul","Ago","Sep","Oct","Nov","Dic")&amp;" "&amp;YEAR(B636))</f>
        <v/>
      </c>
      <c r="I636" s="76">
        <f>IF(B636="","",IF((YEAR(B636)-YEAR(Config!$C$7))*12+MONTH(B636)-MONTH(Config!$C$7)&lt;0,"Antes","T"&amp;(INT(((YEAR(B636)-YEAR(Config!$C$7))*12+MONTH(B636)-MONTH(Config!$C$7))/3)+1)))</f>
        <v/>
      </c>
      <c r="J636" s="76">
        <f>IF(E636="","",IFERROR(INDEX(Config!$C$11:$C$22,MATCH(E636,Config!$B$11:$B$22,0)),"No"))</f>
        <v/>
      </c>
      <c r="K636" s="77">
        <f>IF(B636="","",DATE(YEAR(B636),MONTH(B636),1))</f>
        <v/>
      </c>
    </row>
    <row r="637">
      <c r="B637" s="78" t="n"/>
      <c r="C637" s="79" t="n"/>
      <c r="D637" s="79" t="n"/>
      <c r="E637" s="79" t="n"/>
      <c r="F637" s="80" t="n"/>
      <c r="G637" s="76">
        <f>IF(D637="","",IFERROR(INDEX(Presupuesto!$C$9:$C$33,MATCH(D637,Presupuesto!$B$9:$B$33,0)),""))</f>
        <v/>
      </c>
      <c r="H637" s="76">
        <f>IF(B637="","",CHOOSE(MONTH(B637),"Ene","Feb","Mar","Abr","May","Jun","Jul","Ago","Sep","Oct","Nov","Dic")&amp;" "&amp;YEAR(B637))</f>
        <v/>
      </c>
      <c r="I637" s="76">
        <f>IF(B637="","",IF((YEAR(B637)-YEAR(Config!$C$7))*12+MONTH(B637)-MONTH(Config!$C$7)&lt;0,"Antes","T"&amp;(INT(((YEAR(B637)-YEAR(Config!$C$7))*12+MONTH(B637)-MONTH(Config!$C$7))/3)+1)))</f>
        <v/>
      </c>
      <c r="J637" s="76">
        <f>IF(E637="","",IFERROR(INDEX(Config!$C$11:$C$22,MATCH(E637,Config!$B$11:$B$22,0)),"No"))</f>
        <v/>
      </c>
      <c r="K637" s="77">
        <f>IF(B637="","",DATE(YEAR(B637),MONTH(B637),1))</f>
        <v/>
      </c>
    </row>
    <row r="638">
      <c r="B638" s="78" t="n"/>
      <c r="C638" s="79" t="n"/>
      <c r="D638" s="79" t="n"/>
      <c r="E638" s="79" t="n"/>
      <c r="F638" s="80" t="n"/>
      <c r="G638" s="76">
        <f>IF(D638="","",IFERROR(INDEX(Presupuesto!$C$9:$C$33,MATCH(D638,Presupuesto!$B$9:$B$33,0)),""))</f>
        <v/>
      </c>
      <c r="H638" s="76">
        <f>IF(B638="","",CHOOSE(MONTH(B638),"Ene","Feb","Mar","Abr","May","Jun","Jul","Ago","Sep","Oct","Nov","Dic")&amp;" "&amp;YEAR(B638))</f>
        <v/>
      </c>
      <c r="I638" s="76">
        <f>IF(B638="","",IF((YEAR(B638)-YEAR(Config!$C$7))*12+MONTH(B638)-MONTH(Config!$C$7)&lt;0,"Antes","T"&amp;(INT(((YEAR(B638)-YEAR(Config!$C$7))*12+MONTH(B638)-MONTH(Config!$C$7))/3)+1)))</f>
        <v/>
      </c>
      <c r="J638" s="76">
        <f>IF(E638="","",IFERROR(INDEX(Config!$C$11:$C$22,MATCH(E638,Config!$B$11:$B$22,0)),"No"))</f>
        <v/>
      </c>
      <c r="K638" s="77">
        <f>IF(B638="","",DATE(YEAR(B638),MONTH(B638),1))</f>
        <v/>
      </c>
    </row>
    <row r="639">
      <c r="B639" s="78" t="n"/>
      <c r="C639" s="79" t="n"/>
      <c r="D639" s="79" t="n"/>
      <c r="E639" s="79" t="n"/>
      <c r="F639" s="80" t="n"/>
      <c r="G639" s="76">
        <f>IF(D639="","",IFERROR(INDEX(Presupuesto!$C$9:$C$33,MATCH(D639,Presupuesto!$B$9:$B$33,0)),""))</f>
        <v/>
      </c>
      <c r="H639" s="76">
        <f>IF(B639="","",CHOOSE(MONTH(B639),"Ene","Feb","Mar","Abr","May","Jun","Jul","Ago","Sep","Oct","Nov","Dic")&amp;" "&amp;YEAR(B639))</f>
        <v/>
      </c>
      <c r="I639" s="76">
        <f>IF(B639="","",IF((YEAR(B639)-YEAR(Config!$C$7))*12+MONTH(B639)-MONTH(Config!$C$7)&lt;0,"Antes","T"&amp;(INT(((YEAR(B639)-YEAR(Config!$C$7))*12+MONTH(B639)-MONTH(Config!$C$7))/3)+1)))</f>
        <v/>
      </c>
      <c r="J639" s="76">
        <f>IF(E639="","",IFERROR(INDEX(Config!$C$11:$C$22,MATCH(E639,Config!$B$11:$B$22,0)),"No"))</f>
        <v/>
      </c>
      <c r="K639" s="77">
        <f>IF(B639="","",DATE(YEAR(B639),MONTH(B639),1))</f>
        <v/>
      </c>
    </row>
    <row r="640">
      <c r="B640" s="78" t="n"/>
      <c r="C640" s="79" t="n"/>
      <c r="D640" s="79" t="n"/>
      <c r="E640" s="79" t="n"/>
      <c r="F640" s="80" t="n"/>
      <c r="G640" s="76">
        <f>IF(D640="","",IFERROR(INDEX(Presupuesto!$C$9:$C$33,MATCH(D640,Presupuesto!$B$9:$B$33,0)),""))</f>
        <v/>
      </c>
      <c r="H640" s="76">
        <f>IF(B640="","",CHOOSE(MONTH(B640),"Ene","Feb","Mar","Abr","May","Jun","Jul","Ago","Sep","Oct","Nov","Dic")&amp;" "&amp;YEAR(B640))</f>
        <v/>
      </c>
      <c r="I640" s="76">
        <f>IF(B640="","",IF((YEAR(B640)-YEAR(Config!$C$7))*12+MONTH(B640)-MONTH(Config!$C$7)&lt;0,"Antes","T"&amp;(INT(((YEAR(B640)-YEAR(Config!$C$7))*12+MONTH(B640)-MONTH(Config!$C$7))/3)+1)))</f>
        <v/>
      </c>
      <c r="J640" s="76">
        <f>IF(E640="","",IFERROR(INDEX(Config!$C$11:$C$22,MATCH(E640,Config!$B$11:$B$22,0)),"No"))</f>
        <v/>
      </c>
      <c r="K640" s="77">
        <f>IF(B640="","",DATE(YEAR(B640),MONTH(B640),1))</f>
        <v/>
      </c>
    </row>
    <row r="641">
      <c r="B641" s="78" t="n"/>
      <c r="C641" s="79" t="n"/>
      <c r="D641" s="79" t="n"/>
      <c r="E641" s="79" t="n"/>
      <c r="F641" s="80" t="n"/>
      <c r="G641" s="76">
        <f>IF(D641="","",IFERROR(INDEX(Presupuesto!$C$9:$C$33,MATCH(D641,Presupuesto!$B$9:$B$33,0)),""))</f>
        <v/>
      </c>
      <c r="H641" s="76">
        <f>IF(B641="","",CHOOSE(MONTH(B641),"Ene","Feb","Mar","Abr","May","Jun","Jul","Ago","Sep","Oct","Nov","Dic")&amp;" "&amp;YEAR(B641))</f>
        <v/>
      </c>
      <c r="I641" s="76">
        <f>IF(B641="","",IF((YEAR(B641)-YEAR(Config!$C$7))*12+MONTH(B641)-MONTH(Config!$C$7)&lt;0,"Antes","T"&amp;(INT(((YEAR(B641)-YEAR(Config!$C$7))*12+MONTH(B641)-MONTH(Config!$C$7))/3)+1)))</f>
        <v/>
      </c>
      <c r="J641" s="76">
        <f>IF(E641="","",IFERROR(INDEX(Config!$C$11:$C$22,MATCH(E641,Config!$B$11:$B$22,0)),"No"))</f>
        <v/>
      </c>
      <c r="K641" s="77">
        <f>IF(B641="","",DATE(YEAR(B641),MONTH(B641),1))</f>
        <v/>
      </c>
    </row>
    <row r="642">
      <c r="B642" s="78" t="n"/>
      <c r="C642" s="79" t="n"/>
      <c r="D642" s="79" t="n"/>
      <c r="E642" s="79" t="n"/>
      <c r="F642" s="80" t="n"/>
      <c r="G642" s="76">
        <f>IF(D642="","",IFERROR(INDEX(Presupuesto!$C$9:$C$33,MATCH(D642,Presupuesto!$B$9:$B$33,0)),""))</f>
        <v/>
      </c>
      <c r="H642" s="76">
        <f>IF(B642="","",CHOOSE(MONTH(B642),"Ene","Feb","Mar","Abr","May","Jun","Jul","Ago","Sep","Oct","Nov","Dic")&amp;" "&amp;YEAR(B642))</f>
        <v/>
      </c>
      <c r="I642" s="76">
        <f>IF(B642="","",IF((YEAR(B642)-YEAR(Config!$C$7))*12+MONTH(B642)-MONTH(Config!$C$7)&lt;0,"Antes","T"&amp;(INT(((YEAR(B642)-YEAR(Config!$C$7))*12+MONTH(B642)-MONTH(Config!$C$7))/3)+1)))</f>
        <v/>
      </c>
      <c r="J642" s="76">
        <f>IF(E642="","",IFERROR(INDEX(Config!$C$11:$C$22,MATCH(E642,Config!$B$11:$B$22,0)),"No"))</f>
        <v/>
      </c>
      <c r="K642" s="77">
        <f>IF(B642="","",DATE(YEAR(B642),MONTH(B642),1))</f>
        <v/>
      </c>
    </row>
    <row r="643">
      <c r="B643" s="78" t="n"/>
      <c r="C643" s="79" t="n"/>
      <c r="D643" s="79" t="n"/>
      <c r="E643" s="79" t="n"/>
      <c r="F643" s="80" t="n"/>
      <c r="G643" s="76">
        <f>IF(D643="","",IFERROR(INDEX(Presupuesto!$C$9:$C$33,MATCH(D643,Presupuesto!$B$9:$B$33,0)),""))</f>
        <v/>
      </c>
      <c r="H643" s="76">
        <f>IF(B643="","",CHOOSE(MONTH(B643),"Ene","Feb","Mar","Abr","May","Jun","Jul","Ago","Sep","Oct","Nov","Dic")&amp;" "&amp;YEAR(B643))</f>
        <v/>
      </c>
      <c r="I643" s="76">
        <f>IF(B643="","",IF((YEAR(B643)-YEAR(Config!$C$7))*12+MONTH(B643)-MONTH(Config!$C$7)&lt;0,"Antes","T"&amp;(INT(((YEAR(B643)-YEAR(Config!$C$7))*12+MONTH(B643)-MONTH(Config!$C$7))/3)+1)))</f>
        <v/>
      </c>
      <c r="J643" s="76">
        <f>IF(E643="","",IFERROR(INDEX(Config!$C$11:$C$22,MATCH(E643,Config!$B$11:$B$22,0)),"No"))</f>
        <v/>
      </c>
      <c r="K643" s="77">
        <f>IF(B643="","",DATE(YEAR(B643),MONTH(B643),1))</f>
        <v/>
      </c>
    </row>
    <row r="644">
      <c r="B644" s="78" t="n"/>
      <c r="C644" s="79" t="n"/>
      <c r="D644" s="79" t="n"/>
      <c r="E644" s="79" t="n"/>
      <c r="F644" s="80" t="n"/>
      <c r="G644" s="76">
        <f>IF(D644="","",IFERROR(INDEX(Presupuesto!$C$9:$C$33,MATCH(D644,Presupuesto!$B$9:$B$33,0)),""))</f>
        <v/>
      </c>
      <c r="H644" s="76">
        <f>IF(B644="","",CHOOSE(MONTH(B644),"Ene","Feb","Mar","Abr","May","Jun","Jul","Ago","Sep","Oct","Nov","Dic")&amp;" "&amp;YEAR(B644))</f>
        <v/>
      </c>
      <c r="I644" s="76">
        <f>IF(B644="","",IF((YEAR(B644)-YEAR(Config!$C$7))*12+MONTH(B644)-MONTH(Config!$C$7)&lt;0,"Antes","T"&amp;(INT(((YEAR(B644)-YEAR(Config!$C$7))*12+MONTH(B644)-MONTH(Config!$C$7))/3)+1)))</f>
        <v/>
      </c>
      <c r="J644" s="76">
        <f>IF(E644="","",IFERROR(INDEX(Config!$C$11:$C$22,MATCH(E644,Config!$B$11:$B$22,0)),"No"))</f>
        <v/>
      </c>
      <c r="K644" s="77">
        <f>IF(B644="","",DATE(YEAR(B644),MONTH(B644),1))</f>
        <v/>
      </c>
    </row>
    <row r="645">
      <c r="B645" s="78" t="n"/>
      <c r="C645" s="79" t="n"/>
      <c r="D645" s="79" t="n"/>
      <c r="E645" s="79" t="n"/>
      <c r="F645" s="80" t="n"/>
      <c r="G645" s="76">
        <f>IF(D645="","",IFERROR(INDEX(Presupuesto!$C$9:$C$33,MATCH(D645,Presupuesto!$B$9:$B$33,0)),""))</f>
        <v/>
      </c>
      <c r="H645" s="76">
        <f>IF(B645="","",CHOOSE(MONTH(B645),"Ene","Feb","Mar","Abr","May","Jun","Jul","Ago","Sep","Oct","Nov","Dic")&amp;" "&amp;YEAR(B645))</f>
        <v/>
      </c>
      <c r="I645" s="76">
        <f>IF(B645="","",IF((YEAR(B645)-YEAR(Config!$C$7))*12+MONTH(B645)-MONTH(Config!$C$7)&lt;0,"Antes","T"&amp;(INT(((YEAR(B645)-YEAR(Config!$C$7))*12+MONTH(B645)-MONTH(Config!$C$7))/3)+1)))</f>
        <v/>
      </c>
      <c r="J645" s="76">
        <f>IF(E645="","",IFERROR(INDEX(Config!$C$11:$C$22,MATCH(E645,Config!$B$11:$B$22,0)),"No"))</f>
        <v/>
      </c>
      <c r="K645" s="77">
        <f>IF(B645="","",DATE(YEAR(B645),MONTH(B645),1))</f>
        <v/>
      </c>
    </row>
    <row r="646">
      <c r="B646" s="78" t="n"/>
      <c r="C646" s="79" t="n"/>
      <c r="D646" s="79" t="n"/>
      <c r="E646" s="79" t="n"/>
      <c r="F646" s="80" t="n"/>
      <c r="G646" s="76">
        <f>IF(D646="","",IFERROR(INDEX(Presupuesto!$C$9:$C$33,MATCH(D646,Presupuesto!$B$9:$B$33,0)),""))</f>
        <v/>
      </c>
      <c r="H646" s="76">
        <f>IF(B646="","",CHOOSE(MONTH(B646),"Ene","Feb","Mar","Abr","May","Jun","Jul","Ago","Sep","Oct","Nov","Dic")&amp;" "&amp;YEAR(B646))</f>
        <v/>
      </c>
      <c r="I646" s="76">
        <f>IF(B646="","",IF((YEAR(B646)-YEAR(Config!$C$7))*12+MONTH(B646)-MONTH(Config!$C$7)&lt;0,"Antes","T"&amp;(INT(((YEAR(B646)-YEAR(Config!$C$7))*12+MONTH(B646)-MONTH(Config!$C$7))/3)+1)))</f>
        <v/>
      </c>
      <c r="J646" s="76">
        <f>IF(E646="","",IFERROR(INDEX(Config!$C$11:$C$22,MATCH(E646,Config!$B$11:$B$22,0)),"No"))</f>
        <v/>
      </c>
      <c r="K646" s="77">
        <f>IF(B646="","",DATE(YEAR(B646),MONTH(B646),1))</f>
        <v/>
      </c>
    </row>
    <row r="647">
      <c r="B647" s="78" t="n"/>
      <c r="C647" s="79" t="n"/>
      <c r="D647" s="79" t="n"/>
      <c r="E647" s="79" t="n"/>
      <c r="F647" s="80" t="n"/>
      <c r="G647" s="76">
        <f>IF(D647="","",IFERROR(INDEX(Presupuesto!$C$9:$C$33,MATCH(D647,Presupuesto!$B$9:$B$33,0)),""))</f>
        <v/>
      </c>
      <c r="H647" s="76">
        <f>IF(B647="","",CHOOSE(MONTH(B647),"Ene","Feb","Mar","Abr","May","Jun","Jul","Ago","Sep","Oct","Nov","Dic")&amp;" "&amp;YEAR(B647))</f>
        <v/>
      </c>
      <c r="I647" s="76">
        <f>IF(B647="","",IF((YEAR(B647)-YEAR(Config!$C$7))*12+MONTH(B647)-MONTH(Config!$C$7)&lt;0,"Antes","T"&amp;(INT(((YEAR(B647)-YEAR(Config!$C$7))*12+MONTH(B647)-MONTH(Config!$C$7))/3)+1)))</f>
        <v/>
      </c>
      <c r="J647" s="76">
        <f>IF(E647="","",IFERROR(INDEX(Config!$C$11:$C$22,MATCH(E647,Config!$B$11:$B$22,0)),"No"))</f>
        <v/>
      </c>
      <c r="K647" s="77">
        <f>IF(B647="","",DATE(YEAR(B647),MONTH(B647),1))</f>
        <v/>
      </c>
    </row>
    <row r="648">
      <c r="B648" s="78" t="n"/>
      <c r="C648" s="79" t="n"/>
      <c r="D648" s="79" t="n"/>
      <c r="E648" s="79" t="n"/>
      <c r="F648" s="80" t="n"/>
      <c r="G648" s="76">
        <f>IF(D648="","",IFERROR(INDEX(Presupuesto!$C$9:$C$33,MATCH(D648,Presupuesto!$B$9:$B$33,0)),""))</f>
        <v/>
      </c>
      <c r="H648" s="76">
        <f>IF(B648="","",CHOOSE(MONTH(B648),"Ene","Feb","Mar","Abr","May","Jun","Jul","Ago","Sep","Oct","Nov","Dic")&amp;" "&amp;YEAR(B648))</f>
        <v/>
      </c>
      <c r="I648" s="76">
        <f>IF(B648="","",IF((YEAR(B648)-YEAR(Config!$C$7))*12+MONTH(B648)-MONTH(Config!$C$7)&lt;0,"Antes","T"&amp;(INT(((YEAR(B648)-YEAR(Config!$C$7))*12+MONTH(B648)-MONTH(Config!$C$7))/3)+1)))</f>
        <v/>
      </c>
      <c r="J648" s="76">
        <f>IF(E648="","",IFERROR(INDEX(Config!$C$11:$C$22,MATCH(E648,Config!$B$11:$B$22,0)),"No"))</f>
        <v/>
      </c>
      <c r="K648" s="77">
        <f>IF(B648="","",DATE(YEAR(B648),MONTH(B648),1))</f>
        <v/>
      </c>
    </row>
    <row r="649">
      <c r="B649" s="78" t="n"/>
      <c r="C649" s="79" t="n"/>
      <c r="D649" s="79" t="n"/>
      <c r="E649" s="79" t="n"/>
      <c r="F649" s="80" t="n"/>
      <c r="G649" s="76">
        <f>IF(D649="","",IFERROR(INDEX(Presupuesto!$C$9:$C$33,MATCH(D649,Presupuesto!$B$9:$B$33,0)),""))</f>
        <v/>
      </c>
      <c r="H649" s="76">
        <f>IF(B649="","",CHOOSE(MONTH(B649),"Ene","Feb","Mar","Abr","May","Jun","Jul","Ago","Sep","Oct","Nov","Dic")&amp;" "&amp;YEAR(B649))</f>
        <v/>
      </c>
      <c r="I649" s="76">
        <f>IF(B649="","",IF((YEAR(B649)-YEAR(Config!$C$7))*12+MONTH(B649)-MONTH(Config!$C$7)&lt;0,"Antes","T"&amp;(INT(((YEAR(B649)-YEAR(Config!$C$7))*12+MONTH(B649)-MONTH(Config!$C$7))/3)+1)))</f>
        <v/>
      </c>
      <c r="J649" s="76">
        <f>IF(E649="","",IFERROR(INDEX(Config!$C$11:$C$22,MATCH(E649,Config!$B$11:$B$22,0)),"No"))</f>
        <v/>
      </c>
      <c r="K649" s="77">
        <f>IF(B649="","",DATE(YEAR(B649),MONTH(B649),1))</f>
        <v/>
      </c>
    </row>
    <row r="650">
      <c r="B650" s="78" t="n"/>
      <c r="C650" s="79" t="n"/>
      <c r="D650" s="79" t="n"/>
      <c r="E650" s="79" t="n"/>
      <c r="F650" s="80" t="n"/>
      <c r="G650" s="76">
        <f>IF(D650="","",IFERROR(INDEX(Presupuesto!$C$9:$C$33,MATCH(D650,Presupuesto!$B$9:$B$33,0)),""))</f>
        <v/>
      </c>
      <c r="H650" s="76">
        <f>IF(B650="","",CHOOSE(MONTH(B650),"Ene","Feb","Mar","Abr","May","Jun","Jul","Ago","Sep","Oct","Nov","Dic")&amp;" "&amp;YEAR(B650))</f>
        <v/>
      </c>
      <c r="I650" s="76">
        <f>IF(B650="","",IF((YEAR(B650)-YEAR(Config!$C$7))*12+MONTH(B650)-MONTH(Config!$C$7)&lt;0,"Antes","T"&amp;(INT(((YEAR(B650)-YEAR(Config!$C$7))*12+MONTH(B650)-MONTH(Config!$C$7))/3)+1)))</f>
        <v/>
      </c>
      <c r="J650" s="76">
        <f>IF(E650="","",IFERROR(INDEX(Config!$C$11:$C$22,MATCH(E650,Config!$B$11:$B$22,0)),"No"))</f>
        <v/>
      </c>
      <c r="K650" s="77">
        <f>IF(B650="","",DATE(YEAR(B650),MONTH(B650),1))</f>
        <v/>
      </c>
    </row>
    <row r="651">
      <c r="B651" s="78" t="n"/>
      <c r="C651" s="79" t="n"/>
      <c r="D651" s="79" t="n"/>
      <c r="E651" s="79" t="n"/>
      <c r="F651" s="80" t="n"/>
      <c r="G651" s="76">
        <f>IF(D651="","",IFERROR(INDEX(Presupuesto!$C$9:$C$33,MATCH(D651,Presupuesto!$B$9:$B$33,0)),""))</f>
        <v/>
      </c>
      <c r="H651" s="76">
        <f>IF(B651="","",CHOOSE(MONTH(B651),"Ene","Feb","Mar","Abr","May","Jun","Jul","Ago","Sep","Oct","Nov","Dic")&amp;" "&amp;YEAR(B651))</f>
        <v/>
      </c>
      <c r="I651" s="76">
        <f>IF(B651="","",IF((YEAR(B651)-YEAR(Config!$C$7))*12+MONTH(B651)-MONTH(Config!$C$7)&lt;0,"Antes","T"&amp;(INT(((YEAR(B651)-YEAR(Config!$C$7))*12+MONTH(B651)-MONTH(Config!$C$7))/3)+1)))</f>
        <v/>
      </c>
      <c r="J651" s="76">
        <f>IF(E651="","",IFERROR(INDEX(Config!$C$11:$C$22,MATCH(E651,Config!$B$11:$B$22,0)),"No"))</f>
        <v/>
      </c>
      <c r="K651" s="77">
        <f>IF(B651="","",DATE(YEAR(B651),MONTH(B651),1))</f>
        <v/>
      </c>
    </row>
    <row r="652">
      <c r="B652" s="78" t="n"/>
      <c r="C652" s="79" t="n"/>
      <c r="D652" s="79" t="n"/>
      <c r="E652" s="79" t="n"/>
      <c r="F652" s="80" t="n"/>
      <c r="G652" s="76">
        <f>IF(D652="","",IFERROR(INDEX(Presupuesto!$C$9:$C$33,MATCH(D652,Presupuesto!$B$9:$B$33,0)),""))</f>
        <v/>
      </c>
      <c r="H652" s="76">
        <f>IF(B652="","",CHOOSE(MONTH(B652),"Ene","Feb","Mar","Abr","May","Jun","Jul","Ago","Sep","Oct","Nov","Dic")&amp;" "&amp;YEAR(B652))</f>
        <v/>
      </c>
      <c r="I652" s="76">
        <f>IF(B652="","",IF((YEAR(B652)-YEAR(Config!$C$7))*12+MONTH(B652)-MONTH(Config!$C$7)&lt;0,"Antes","T"&amp;(INT(((YEAR(B652)-YEAR(Config!$C$7))*12+MONTH(B652)-MONTH(Config!$C$7))/3)+1)))</f>
        <v/>
      </c>
      <c r="J652" s="76">
        <f>IF(E652="","",IFERROR(INDEX(Config!$C$11:$C$22,MATCH(E652,Config!$B$11:$B$22,0)),"No"))</f>
        <v/>
      </c>
      <c r="K652" s="77">
        <f>IF(B652="","",DATE(YEAR(B652),MONTH(B652),1))</f>
        <v/>
      </c>
    </row>
    <row r="653">
      <c r="B653" s="78" t="n"/>
      <c r="C653" s="79" t="n"/>
      <c r="D653" s="79" t="n"/>
      <c r="E653" s="79" t="n"/>
      <c r="F653" s="80" t="n"/>
      <c r="G653" s="76">
        <f>IF(D653="","",IFERROR(INDEX(Presupuesto!$C$9:$C$33,MATCH(D653,Presupuesto!$B$9:$B$33,0)),""))</f>
        <v/>
      </c>
      <c r="H653" s="76">
        <f>IF(B653="","",CHOOSE(MONTH(B653),"Ene","Feb","Mar","Abr","May","Jun","Jul","Ago","Sep","Oct","Nov","Dic")&amp;" "&amp;YEAR(B653))</f>
        <v/>
      </c>
      <c r="I653" s="76">
        <f>IF(B653="","",IF((YEAR(B653)-YEAR(Config!$C$7))*12+MONTH(B653)-MONTH(Config!$C$7)&lt;0,"Antes","T"&amp;(INT(((YEAR(B653)-YEAR(Config!$C$7))*12+MONTH(B653)-MONTH(Config!$C$7))/3)+1)))</f>
        <v/>
      </c>
      <c r="J653" s="76">
        <f>IF(E653="","",IFERROR(INDEX(Config!$C$11:$C$22,MATCH(E653,Config!$B$11:$B$22,0)),"No"))</f>
        <v/>
      </c>
      <c r="K653" s="77">
        <f>IF(B653="","",DATE(YEAR(B653),MONTH(B653),1))</f>
        <v/>
      </c>
    </row>
    <row r="654">
      <c r="B654" s="78" t="n"/>
      <c r="C654" s="79" t="n"/>
      <c r="D654" s="79" t="n"/>
      <c r="E654" s="79" t="n"/>
      <c r="F654" s="80" t="n"/>
      <c r="G654" s="76">
        <f>IF(D654="","",IFERROR(INDEX(Presupuesto!$C$9:$C$33,MATCH(D654,Presupuesto!$B$9:$B$33,0)),""))</f>
        <v/>
      </c>
      <c r="H654" s="76">
        <f>IF(B654="","",CHOOSE(MONTH(B654),"Ene","Feb","Mar","Abr","May","Jun","Jul","Ago","Sep","Oct","Nov","Dic")&amp;" "&amp;YEAR(B654))</f>
        <v/>
      </c>
      <c r="I654" s="76">
        <f>IF(B654="","",IF((YEAR(B654)-YEAR(Config!$C$7))*12+MONTH(B654)-MONTH(Config!$C$7)&lt;0,"Antes","T"&amp;(INT(((YEAR(B654)-YEAR(Config!$C$7))*12+MONTH(B654)-MONTH(Config!$C$7))/3)+1)))</f>
        <v/>
      </c>
      <c r="J654" s="76">
        <f>IF(E654="","",IFERROR(INDEX(Config!$C$11:$C$22,MATCH(E654,Config!$B$11:$B$22,0)),"No"))</f>
        <v/>
      </c>
      <c r="K654" s="77">
        <f>IF(B654="","",DATE(YEAR(B654),MONTH(B654),1))</f>
        <v/>
      </c>
    </row>
    <row r="655">
      <c r="B655" s="78" t="n"/>
      <c r="C655" s="79" t="n"/>
      <c r="D655" s="79" t="n"/>
      <c r="E655" s="79" t="n"/>
      <c r="F655" s="80" t="n"/>
      <c r="G655" s="76">
        <f>IF(D655="","",IFERROR(INDEX(Presupuesto!$C$9:$C$33,MATCH(D655,Presupuesto!$B$9:$B$33,0)),""))</f>
        <v/>
      </c>
      <c r="H655" s="76">
        <f>IF(B655="","",CHOOSE(MONTH(B655),"Ene","Feb","Mar","Abr","May","Jun","Jul","Ago","Sep","Oct","Nov","Dic")&amp;" "&amp;YEAR(B655))</f>
        <v/>
      </c>
      <c r="I655" s="76">
        <f>IF(B655="","",IF((YEAR(B655)-YEAR(Config!$C$7))*12+MONTH(B655)-MONTH(Config!$C$7)&lt;0,"Antes","T"&amp;(INT(((YEAR(B655)-YEAR(Config!$C$7))*12+MONTH(B655)-MONTH(Config!$C$7))/3)+1)))</f>
        <v/>
      </c>
      <c r="J655" s="76">
        <f>IF(E655="","",IFERROR(INDEX(Config!$C$11:$C$22,MATCH(E655,Config!$B$11:$B$22,0)),"No"))</f>
        <v/>
      </c>
      <c r="K655" s="77">
        <f>IF(B655="","",DATE(YEAR(B655),MONTH(B655),1))</f>
        <v/>
      </c>
    </row>
    <row r="656">
      <c r="B656" s="78" t="n"/>
      <c r="C656" s="79" t="n"/>
      <c r="D656" s="79" t="n"/>
      <c r="E656" s="79" t="n"/>
      <c r="F656" s="80" t="n"/>
      <c r="G656" s="76">
        <f>IF(D656="","",IFERROR(INDEX(Presupuesto!$C$9:$C$33,MATCH(D656,Presupuesto!$B$9:$B$33,0)),""))</f>
        <v/>
      </c>
      <c r="H656" s="76">
        <f>IF(B656="","",CHOOSE(MONTH(B656),"Ene","Feb","Mar","Abr","May","Jun","Jul","Ago","Sep","Oct","Nov","Dic")&amp;" "&amp;YEAR(B656))</f>
        <v/>
      </c>
      <c r="I656" s="76">
        <f>IF(B656="","",IF((YEAR(B656)-YEAR(Config!$C$7))*12+MONTH(B656)-MONTH(Config!$C$7)&lt;0,"Antes","T"&amp;(INT(((YEAR(B656)-YEAR(Config!$C$7))*12+MONTH(B656)-MONTH(Config!$C$7))/3)+1)))</f>
        <v/>
      </c>
      <c r="J656" s="76">
        <f>IF(E656="","",IFERROR(INDEX(Config!$C$11:$C$22,MATCH(E656,Config!$B$11:$B$22,0)),"No"))</f>
        <v/>
      </c>
      <c r="K656" s="77">
        <f>IF(B656="","",DATE(YEAR(B656),MONTH(B656),1))</f>
        <v/>
      </c>
    </row>
    <row r="657">
      <c r="B657" s="78" t="n"/>
      <c r="C657" s="79" t="n"/>
      <c r="D657" s="79" t="n"/>
      <c r="E657" s="79" t="n"/>
      <c r="F657" s="80" t="n"/>
      <c r="G657" s="76">
        <f>IF(D657="","",IFERROR(INDEX(Presupuesto!$C$9:$C$33,MATCH(D657,Presupuesto!$B$9:$B$33,0)),""))</f>
        <v/>
      </c>
      <c r="H657" s="76">
        <f>IF(B657="","",CHOOSE(MONTH(B657),"Ene","Feb","Mar","Abr","May","Jun","Jul","Ago","Sep","Oct","Nov","Dic")&amp;" "&amp;YEAR(B657))</f>
        <v/>
      </c>
      <c r="I657" s="76">
        <f>IF(B657="","",IF((YEAR(B657)-YEAR(Config!$C$7))*12+MONTH(B657)-MONTH(Config!$C$7)&lt;0,"Antes","T"&amp;(INT(((YEAR(B657)-YEAR(Config!$C$7))*12+MONTH(B657)-MONTH(Config!$C$7))/3)+1)))</f>
        <v/>
      </c>
      <c r="J657" s="76">
        <f>IF(E657="","",IFERROR(INDEX(Config!$C$11:$C$22,MATCH(E657,Config!$B$11:$B$22,0)),"No"))</f>
        <v/>
      </c>
      <c r="K657" s="77">
        <f>IF(B657="","",DATE(YEAR(B657),MONTH(B657),1))</f>
        <v/>
      </c>
    </row>
    <row r="658">
      <c r="B658" s="78" t="n"/>
      <c r="C658" s="79" t="n"/>
      <c r="D658" s="79" t="n"/>
      <c r="E658" s="79" t="n"/>
      <c r="F658" s="80" t="n"/>
      <c r="G658" s="76">
        <f>IF(D658="","",IFERROR(INDEX(Presupuesto!$C$9:$C$33,MATCH(D658,Presupuesto!$B$9:$B$33,0)),""))</f>
        <v/>
      </c>
      <c r="H658" s="76">
        <f>IF(B658="","",CHOOSE(MONTH(B658),"Ene","Feb","Mar","Abr","May","Jun","Jul","Ago","Sep","Oct","Nov","Dic")&amp;" "&amp;YEAR(B658))</f>
        <v/>
      </c>
      <c r="I658" s="76">
        <f>IF(B658="","",IF((YEAR(B658)-YEAR(Config!$C$7))*12+MONTH(B658)-MONTH(Config!$C$7)&lt;0,"Antes","T"&amp;(INT(((YEAR(B658)-YEAR(Config!$C$7))*12+MONTH(B658)-MONTH(Config!$C$7))/3)+1)))</f>
        <v/>
      </c>
      <c r="J658" s="76">
        <f>IF(E658="","",IFERROR(INDEX(Config!$C$11:$C$22,MATCH(E658,Config!$B$11:$B$22,0)),"No"))</f>
        <v/>
      </c>
      <c r="K658" s="77">
        <f>IF(B658="","",DATE(YEAR(B658),MONTH(B658),1))</f>
        <v/>
      </c>
    </row>
    <row r="659">
      <c r="B659" s="78" t="n"/>
      <c r="C659" s="79" t="n"/>
      <c r="D659" s="79" t="n"/>
      <c r="E659" s="79" t="n"/>
      <c r="F659" s="80" t="n"/>
      <c r="G659" s="76">
        <f>IF(D659="","",IFERROR(INDEX(Presupuesto!$C$9:$C$33,MATCH(D659,Presupuesto!$B$9:$B$33,0)),""))</f>
        <v/>
      </c>
      <c r="H659" s="76">
        <f>IF(B659="","",CHOOSE(MONTH(B659),"Ene","Feb","Mar","Abr","May","Jun","Jul","Ago","Sep","Oct","Nov","Dic")&amp;" "&amp;YEAR(B659))</f>
        <v/>
      </c>
      <c r="I659" s="76">
        <f>IF(B659="","",IF((YEAR(B659)-YEAR(Config!$C$7))*12+MONTH(B659)-MONTH(Config!$C$7)&lt;0,"Antes","T"&amp;(INT(((YEAR(B659)-YEAR(Config!$C$7))*12+MONTH(B659)-MONTH(Config!$C$7))/3)+1)))</f>
        <v/>
      </c>
      <c r="J659" s="76">
        <f>IF(E659="","",IFERROR(INDEX(Config!$C$11:$C$22,MATCH(E659,Config!$B$11:$B$22,0)),"No"))</f>
        <v/>
      </c>
      <c r="K659" s="77">
        <f>IF(B659="","",DATE(YEAR(B659),MONTH(B659),1))</f>
        <v/>
      </c>
    </row>
    <row r="660">
      <c r="B660" s="78" t="n"/>
      <c r="C660" s="79" t="n"/>
      <c r="D660" s="79" t="n"/>
      <c r="E660" s="79" t="n"/>
      <c r="F660" s="80" t="n"/>
      <c r="G660" s="76">
        <f>IF(D660="","",IFERROR(INDEX(Presupuesto!$C$9:$C$33,MATCH(D660,Presupuesto!$B$9:$B$33,0)),""))</f>
        <v/>
      </c>
      <c r="H660" s="76">
        <f>IF(B660="","",CHOOSE(MONTH(B660),"Ene","Feb","Mar","Abr","May","Jun","Jul","Ago","Sep","Oct","Nov","Dic")&amp;" "&amp;YEAR(B660))</f>
        <v/>
      </c>
      <c r="I660" s="76">
        <f>IF(B660="","",IF((YEAR(B660)-YEAR(Config!$C$7))*12+MONTH(B660)-MONTH(Config!$C$7)&lt;0,"Antes","T"&amp;(INT(((YEAR(B660)-YEAR(Config!$C$7))*12+MONTH(B660)-MONTH(Config!$C$7))/3)+1)))</f>
        <v/>
      </c>
      <c r="J660" s="76">
        <f>IF(E660="","",IFERROR(INDEX(Config!$C$11:$C$22,MATCH(E660,Config!$B$11:$B$22,0)),"No"))</f>
        <v/>
      </c>
      <c r="K660" s="77">
        <f>IF(B660="","",DATE(YEAR(B660),MONTH(B660),1))</f>
        <v/>
      </c>
    </row>
    <row r="661">
      <c r="B661" s="78" t="n"/>
      <c r="C661" s="79" t="n"/>
      <c r="D661" s="79" t="n"/>
      <c r="E661" s="79" t="n"/>
      <c r="F661" s="80" t="n"/>
      <c r="G661" s="76">
        <f>IF(D661="","",IFERROR(INDEX(Presupuesto!$C$9:$C$33,MATCH(D661,Presupuesto!$B$9:$B$33,0)),""))</f>
        <v/>
      </c>
      <c r="H661" s="76">
        <f>IF(B661="","",CHOOSE(MONTH(B661),"Ene","Feb","Mar","Abr","May","Jun","Jul","Ago","Sep","Oct","Nov","Dic")&amp;" "&amp;YEAR(B661))</f>
        <v/>
      </c>
      <c r="I661" s="76">
        <f>IF(B661="","",IF((YEAR(B661)-YEAR(Config!$C$7))*12+MONTH(B661)-MONTH(Config!$C$7)&lt;0,"Antes","T"&amp;(INT(((YEAR(B661)-YEAR(Config!$C$7))*12+MONTH(B661)-MONTH(Config!$C$7))/3)+1)))</f>
        <v/>
      </c>
      <c r="J661" s="76">
        <f>IF(E661="","",IFERROR(INDEX(Config!$C$11:$C$22,MATCH(E661,Config!$B$11:$B$22,0)),"No"))</f>
        <v/>
      </c>
      <c r="K661" s="77">
        <f>IF(B661="","",DATE(YEAR(B661),MONTH(B661),1))</f>
        <v/>
      </c>
    </row>
    <row r="662">
      <c r="B662" s="78" t="n"/>
      <c r="C662" s="79" t="n"/>
      <c r="D662" s="79" t="n"/>
      <c r="E662" s="79" t="n"/>
      <c r="F662" s="80" t="n"/>
      <c r="G662" s="76">
        <f>IF(D662="","",IFERROR(INDEX(Presupuesto!$C$9:$C$33,MATCH(D662,Presupuesto!$B$9:$B$33,0)),""))</f>
        <v/>
      </c>
      <c r="H662" s="76">
        <f>IF(B662="","",CHOOSE(MONTH(B662),"Ene","Feb","Mar","Abr","May","Jun","Jul","Ago","Sep","Oct","Nov","Dic")&amp;" "&amp;YEAR(B662))</f>
        <v/>
      </c>
      <c r="I662" s="76">
        <f>IF(B662="","",IF((YEAR(B662)-YEAR(Config!$C$7))*12+MONTH(B662)-MONTH(Config!$C$7)&lt;0,"Antes","T"&amp;(INT(((YEAR(B662)-YEAR(Config!$C$7))*12+MONTH(B662)-MONTH(Config!$C$7))/3)+1)))</f>
        <v/>
      </c>
      <c r="J662" s="76">
        <f>IF(E662="","",IFERROR(INDEX(Config!$C$11:$C$22,MATCH(E662,Config!$B$11:$B$22,0)),"No"))</f>
        <v/>
      </c>
      <c r="K662" s="77">
        <f>IF(B662="","",DATE(YEAR(B662),MONTH(B662),1))</f>
        <v/>
      </c>
    </row>
    <row r="663">
      <c r="B663" s="78" t="n"/>
      <c r="C663" s="79" t="n"/>
      <c r="D663" s="79" t="n"/>
      <c r="E663" s="79" t="n"/>
      <c r="F663" s="80" t="n"/>
      <c r="G663" s="76">
        <f>IF(D663="","",IFERROR(INDEX(Presupuesto!$C$9:$C$33,MATCH(D663,Presupuesto!$B$9:$B$33,0)),""))</f>
        <v/>
      </c>
      <c r="H663" s="76">
        <f>IF(B663="","",CHOOSE(MONTH(B663),"Ene","Feb","Mar","Abr","May","Jun","Jul","Ago","Sep","Oct","Nov","Dic")&amp;" "&amp;YEAR(B663))</f>
        <v/>
      </c>
      <c r="I663" s="76">
        <f>IF(B663="","",IF((YEAR(B663)-YEAR(Config!$C$7))*12+MONTH(B663)-MONTH(Config!$C$7)&lt;0,"Antes","T"&amp;(INT(((YEAR(B663)-YEAR(Config!$C$7))*12+MONTH(B663)-MONTH(Config!$C$7))/3)+1)))</f>
        <v/>
      </c>
      <c r="J663" s="76">
        <f>IF(E663="","",IFERROR(INDEX(Config!$C$11:$C$22,MATCH(E663,Config!$B$11:$B$22,0)),"No"))</f>
        <v/>
      </c>
      <c r="K663" s="77">
        <f>IF(B663="","",DATE(YEAR(B663),MONTH(B663),1))</f>
        <v/>
      </c>
    </row>
    <row r="664">
      <c r="B664" s="78" t="n"/>
      <c r="C664" s="79" t="n"/>
      <c r="D664" s="79" t="n"/>
      <c r="E664" s="79" t="n"/>
      <c r="F664" s="80" t="n"/>
      <c r="G664" s="76">
        <f>IF(D664="","",IFERROR(INDEX(Presupuesto!$C$9:$C$33,MATCH(D664,Presupuesto!$B$9:$B$33,0)),""))</f>
        <v/>
      </c>
      <c r="H664" s="76">
        <f>IF(B664="","",CHOOSE(MONTH(B664),"Ene","Feb","Mar","Abr","May","Jun","Jul","Ago","Sep","Oct","Nov","Dic")&amp;" "&amp;YEAR(B664))</f>
        <v/>
      </c>
      <c r="I664" s="76">
        <f>IF(B664="","",IF((YEAR(B664)-YEAR(Config!$C$7))*12+MONTH(B664)-MONTH(Config!$C$7)&lt;0,"Antes","T"&amp;(INT(((YEAR(B664)-YEAR(Config!$C$7))*12+MONTH(B664)-MONTH(Config!$C$7))/3)+1)))</f>
        <v/>
      </c>
      <c r="J664" s="76">
        <f>IF(E664="","",IFERROR(INDEX(Config!$C$11:$C$22,MATCH(E664,Config!$B$11:$B$22,0)),"No"))</f>
        <v/>
      </c>
      <c r="K664" s="77">
        <f>IF(B664="","",DATE(YEAR(B664),MONTH(B664),1))</f>
        <v/>
      </c>
    </row>
    <row r="665">
      <c r="B665" s="78" t="n"/>
      <c r="C665" s="79" t="n"/>
      <c r="D665" s="79" t="n"/>
      <c r="E665" s="79" t="n"/>
      <c r="F665" s="80" t="n"/>
      <c r="G665" s="76">
        <f>IF(D665="","",IFERROR(INDEX(Presupuesto!$C$9:$C$33,MATCH(D665,Presupuesto!$B$9:$B$33,0)),""))</f>
        <v/>
      </c>
      <c r="H665" s="76">
        <f>IF(B665="","",CHOOSE(MONTH(B665),"Ene","Feb","Mar","Abr","May","Jun","Jul","Ago","Sep","Oct","Nov","Dic")&amp;" "&amp;YEAR(B665))</f>
        <v/>
      </c>
      <c r="I665" s="76">
        <f>IF(B665="","",IF((YEAR(B665)-YEAR(Config!$C$7))*12+MONTH(B665)-MONTH(Config!$C$7)&lt;0,"Antes","T"&amp;(INT(((YEAR(B665)-YEAR(Config!$C$7))*12+MONTH(B665)-MONTH(Config!$C$7))/3)+1)))</f>
        <v/>
      </c>
      <c r="J665" s="76">
        <f>IF(E665="","",IFERROR(INDEX(Config!$C$11:$C$22,MATCH(E665,Config!$B$11:$B$22,0)),"No"))</f>
        <v/>
      </c>
      <c r="K665" s="77">
        <f>IF(B665="","",DATE(YEAR(B665),MONTH(B665),1))</f>
        <v/>
      </c>
    </row>
    <row r="666">
      <c r="B666" s="78" t="n"/>
      <c r="C666" s="79" t="n"/>
      <c r="D666" s="79" t="n"/>
      <c r="E666" s="79" t="n"/>
      <c r="F666" s="80" t="n"/>
      <c r="G666" s="76">
        <f>IF(D666="","",IFERROR(INDEX(Presupuesto!$C$9:$C$33,MATCH(D666,Presupuesto!$B$9:$B$33,0)),""))</f>
        <v/>
      </c>
      <c r="H666" s="76">
        <f>IF(B666="","",CHOOSE(MONTH(B666),"Ene","Feb","Mar","Abr","May","Jun","Jul","Ago","Sep","Oct","Nov","Dic")&amp;" "&amp;YEAR(B666))</f>
        <v/>
      </c>
      <c r="I666" s="76">
        <f>IF(B666="","",IF((YEAR(B666)-YEAR(Config!$C$7))*12+MONTH(B666)-MONTH(Config!$C$7)&lt;0,"Antes","T"&amp;(INT(((YEAR(B666)-YEAR(Config!$C$7))*12+MONTH(B666)-MONTH(Config!$C$7))/3)+1)))</f>
        <v/>
      </c>
      <c r="J666" s="76">
        <f>IF(E666="","",IFERROR(INDEX(Config!$C$11:$C$22,MATCH(E666,Config!$B$11:$B$22,0)),"No"))</f>
        <v/>
      </c>
      <c r="K666" s="77">
        <f>IF(B666="","",DATE(YEAR(B666),MONTH(B666),1))</f>
        <v/>
      </c>
    </row>
    <row r="667">
      <c r="B667" s="78" t="n"/>
      <c r="C667" s="79" t="n"/>
      <c r="D667" s="79" t="n"/>
      <c r="E667" s="79" t="n"/>
      <c r="F667" s="80" t="n"/>
      <c r="G667" s="76">
        <f>IF(D667="","",IFERROR(INDEX(Presupuesto!$C$9:$C$33,MATCH(D667,Presupuesto!$B$9:$B$33,0)),""))</f>
        <v/>
      </c>
      <c r="H667" s="76">
        <f>IF(B667="","",CHOOSE(MONTH(B667),"Ene","Feb","Mar","Abr","May","Jun","Jul","Ago","Sep","Oct","Nov","Dic")&amp;" "&amp;YEAR(B667))</f>
        <v/>
      </c>
      <c r="I667" s="76">
        <f>IF(B667="","",IF((YEAR(B667)-YEAR(Config!$C$7))*12+MONTH(B667)-MONTH(Config!$C$7)&lt;0,"Antes","T"&amp;(INT(((YEAR(B667)-YEAR(Config!$C$7))*12+MONTH(B667)-MONTH(Config!$C$7))/3)+1)))</f>
        <v/>
      </c>
      <c r="J667" s="76">
        <f>IF(E667="","",IFERROR(INDEX(Config!$C$11:$C$22,MATCH(E667,Config!$B$11:$B$22,0)),"No"))</f>
        <v/>
      </c>
      <c r="K667" s="77">
        <f>IF(B667="","",DATE(YEAR(B667),MONTH(B667),1))</f>
        <v/>
      </c>
    </row>
    <row r="668">
      <c r="B668" s="78" t="n"/>
      <c r="C668" s="79" t="n"/>
      <c r="D668" s="79" t="n"/>
      <c r="E668" s="79" t="n"/>
      <c r="F668" s="80" t="n"/>
      <c r="G668" s="76">
        <f>IF(D668="","",IFERROR(INDEX(Presupuesto!$C$9:$C$33,MATCH(D668,Presupuesto!$B$9:$B$33,0)),""))</f>
        <v/>
      </c>
      <c r="H668" s="76">
        <f>IF(B668="","",CHOOSE(MONTH(B668),"Ene","Feb","Mar","Abr","May","Jun","Jul","Ago","Sep","Oct","Nov","Dic")&amp;" "&amp;YEAR(B668))</f>
        <v/>
      </c>
      <c r="I668" s="76">
        <f>IF(B668="","",IF((YEAR(B668)-YEAR(Config!$C$7))*12+MONTH(B668)-MONTH(Config!$C$7)&lt;0,"Antes","T"&amp;(INT(((YEAR(B668)-YEAR(Config!$C$7))*12+MONTH(B668)-MONTH(Config!$C$7))/3)+1)))</f>
        <v/>
      </c>
      <c r="J668" s="76">
        <f>IF(E668="","",IFERROR(INDEX(Config!$C$11:$C$22,MATCH(E668,Config!$B$11:$B$22,0)),"No"))</f>
        <v/>
      </c>
      <c r="K668" s="77">
        <f>IF(B668="","",DATE(YEAR(B668),MONTH(B668),1))</f>
        <v/>
      </c>
    </row>
    <row r="669">
      <c r="B669" s="78" t="n"/>
      <c r="C669" s="79" t="n"/>
      <c r="D669" s="79" t="n"/>
      <c r="E669" s="79" t="n"/>
      <c r="F669" s="80" t="n"/>
      <c r="G669" s="76">
        <f>IF(D669="","",IFERROR(INDEX(Presupuesto!$C$9:$C$33,MATCH(D669,Presupuesto!$B$9:$B$33,0)),""))</f>
        <v/>
      </c>
      <c r="H669" s="76">
        <f>IF(B669="","",CHOOSE(MONTH(B669),"Ene","Feb","Mar","Abr","May","Jun","Jul","Ago","Sep","Oct","Nov","Dic")&amp;" "&amp;YEAR(B669))</f>
        <v/>
      </c>
      <c r="I669" s="76">
        <f>IF(B669="","",IF((YEAR(B669)-YEAR(Config!$C$7))*12+MONTH(B669)-MONTH(Config!$C$7)&lt;0,"Antes","T"&amp;(INT(((YEAR(B669)-YEAR(Config!$C$7))*12+MONTH(B669)-MONTH(Config!$C$7))/3)+1)))</f>
        <v/>
      </c>
      <c r="J669" s="76">
        <f>IF(E669="","",IFERROR(INDEX(Config!$C$11:$C$22,MATCH(E669,Config!$B$11:$B$22,0)),"No"))</f>
        <v/>
      </c>
      <c r="K669" s="77">
        <f>IF(B669="","",DATE(YEAR(B669),MONTH(B669),1))</f>
        <v/>
      </c>
    </row>
    <row r="670">
      <c r="B670" s="78" t="n"/>
      <c r="C670" s="79" t="n"/>
      <c r="D670" s="79" t="n"/>
      <c r="E670" s="79" t="n"/>
      <c r="F670" s="80" t="n"/>
      <c r="G670" s="76">
        <f>IF(D670="","",IFERROR(INDEX(Presupuesto!$C$9:$C$33,MATCH(D670,Presupuesto!$B$9:$B$33,0)),""))</f>
        <v/>
      </c>
      <c r="H670" s="76">
        <f>IF(B670="","",CHOOSE(MONTH(B670),"Ene","Feb","Mar","Abr","May","Jun","Jul","Ago","Sep","Oct","Nov","Dic")&amp;" "&amp;YEAR(B670))</f>
        <v/>
      </c>
      <c r="I670" s="76">
        <f>IF(B670="","",IF((YEAR(B670)-YEAR(Config!$C$7))*12+MONTH(B670)-MONTH(Config!$C$7)&lt;0,"Antes","T"&amp;(INT(((YEAR(B670)-YEAR(Config!$C$7))*12+MONTH(B670)-MONTH(Config!$C$7))/3)+1)))</f>
        <v/>
      </c>
      <c r="J670" s="76">
        <f>IF(E670="","",IFERROR(INDEX(Config!$C$11:$C$22,MATCH(E670,Config!$B$11:$B$22,0)),"No"))</f>
        <v/>
      </c>
      <c r="K670" s="77">
        <f>IF(B670="","",DATE(YEAR(B670),MONTH(B670),1))</f>
        <v/>
      </c>
    </row>
    <row r="671">
      <c r="B671" s="78" t="n"/>
      <c r="C671" s="79" t="n"/>
      <c r="D671" s="79" t="n"/>
      <c r="E671" s="79" t="n"/>
      <c r="F671" s="80" t="n"/>
      <c r="G671" s="76">
        <f>IF(D671="","",IFERROR(INDEX(Presupuesto!$C$9:$C$33,MATCH(D671,Presupuesto!$B$9:$B$33,0)),""))</f>
        <v/>
      </c>
      <c r="H671" s="76">
        <f>IF(B671="","",CHOOSE(MONTH(B671),"Ene","Feb","Mar","Abr","May","Jun","Jul","Ago","Sep","Oct","Nov","Dic")&amp;" "&amp;YEAR(B671))</f>
        <v/>
      </c>
      <c r="I671" s="76">
        <f>IF(B671="","",IF((YEAR(B671)-YEAR(Config!$C$7))*12+MONTH(B671)-MONTH(Config!$C$7)&lt;0,"Antes","T"&amp;(INT(((YEAR(B671)-YEAR(Config!$C$7))*12+MONTH(B671)-MONTH(Config!$C$7))/3)+1)))</f>
        <v/>
      </c>
      <c r="J671" s="76">
        <f>IF(E671="","",IFERROR(INDEX(Config!$C$11:$C$22,MATCH(E671,Config!$B$11:$B$22,0)),"No"))</f>
        <v/>
      </c>
      <c r="K671" s="77">
        <f>IF(B671="","",DATE(YEAR(B671),MONTH(B671),1))</f>
        <v/>
      </c>
    </row>
    <row r="672">
      <c r="B672" s="78" t="n"/>
      <c r="C672" s="79" t="n"/>
      <c r="D672" s="79" t="n"/>
      <c r="E672" s="79" t="n"/>
      <c r="F672" s="80" t="n"/>
      <c r="G672" s="76">
        <f>IF(D672="","",IFERROR(INDEX(Presupuesto!$C$9:$C$33,MATCH(D672,Presupuesto!$B$9:$B$33,0)),""))</f>
        <v/>
      </c>
      <c r="H672" s="76">
        <f>IF(B672="","",CHOOSE(MONTH(B672),"Ene","Feb","Mar","Abr","May","Jun","Jul","Ago","Sep","Oct","Nov","Dic")&amp;" "&amp;YEAR(B672))</f>
        <v/>
      </c>
      <c r="I672" s="76">
        <f>IF(B672="","",IF((YEAR(B672)-YEAR(Config!$C$7))*12+MONTH(B672)-MONTH(Config!$C$7)&lt;0,"Antes","T"&amp;(INT(((YEAR(B672)-YEAR(Config!$C$7))*12+MONTH(B672)-MONTH(Config!$C$7))/3)+1)))</f>
        <v/>
      </c>
      <c r="J672" s="76">
        <f>IF(E672="","",IFERROR(INDEX(Config!$C$11:$C$22,MATCH(E672,Config!$B$11:$B$22,0)),"No"))</f>
        <v/>
      </c>
      <c r="K672" s="77">
        <f>IF(B672="","",DATE(YEAR(B672),MONTH(B672),1))</f>
        <v/>
      </c>
    </row>
    <row r="673">
      <c r="B673" s="78" t="n"/>
      <c r="C673" s="79" t="n"/>
      <c r="D673" s="79" t="n"/>
      <c r="E673" s="79" t="n"/>
      <c r="F673" s="80" t="n"/>
      <c r="G673" s="76">
        <f>IF(D673="","",IFERROR(INDEX(Presupuesto!$C$9:$C$33,MATCH(D673,Presupuesto!$B$9:$B$33,0)),""))</f>
        <v/>
      </c>
      <c r="H673" s="76">
        <f>IF(B673="","",CHOOSE(MONTH(B673),"Ene","Feb","Mar","Abr","May","Jun","Jul","Ago","Sep","Oct","Nov","Dic")&amp;" "&amp;YEAR(B673))</f>
        <v/>
      </c>
      <c r="I673" s="76">
        <f>IF(B673="","",IF((YEAR(B673)-YEAR(Config!$C$7))*12+MONTH(B673)-MONTH(Config!$C$7)&lt;0,"Antes","T"&amp;(INT(((YEAR(B673)-YEAR(Config!$C$7))*12+MONTH(B673)-MONTH(Config!$C$7))/3)+1)))</f>
        <v/>
      </c>
      <c r="J673" s="76">
        <f>IF(E673="","",IFERROR(INDEX(Config!$C$11:$C$22,MATCH(E673,Config!$B$11:$B$22,0)),"No"))</f>
        <v/>
      </c>
      <c r="K673" s="77">
        <f>IF(B673="","",DATE(YEAR(B673),MONTH(B673),1))</f>
        <v/>
      </c>
    </row>
    <row r="674">
      <c r="B674" s="78" t="n"/>
      <c r="C674" s="79" t="n"/>
      <c r="D674" s="79" t="n"/>
      <c r="E674" s="79" t="n"/>
      <c r="F674" s="80" t="n"/>
      <c r="G674" s="76">
        <f>IF(D674="","",IFERROR(INDEX(Presupuesto!$C$9:$C$33,MATCH(D674,Presupuesto!$B$9:$B$33,0)),""))</f>
        <v/>
      </c>
      <c r="H674" s="76">
        <f>IF(B674="","",CHOOSE(MONTH(B674),"Ene","Feb","Mar","Abr","May","Jun","Jul","Ago","Sep","Oct","Nov","Dic")&amp;" "&amp;YEAR(B674))</f>
        <v/>
      </c>
      <c r="I674" s="76">
        <f>IF(B674="","",IF((YEAR(B674)-YEAR(Config!$C$7))*12+MONTH(B674)-MONTH(Config!$C$7)&lt;0,"Antes","T"&amp;(INT(((YEAR(B674)-YEAR(Config!$C$7))*12+MONTH(B674)-MONTH(Config!$C$7))/3)+1)))</f>
        <v/>
      </c>
      <c r="J674" s="76">
        <f>IF(E674="","",IFERROR(INDEX(Config!$C$11:$C$22,MATCH(E674,Config!$B$11:$B$22,0)),"No"))</f>
        <v/>
      </c>
      <c r="K674" s="77">
        <f>IF(B674="","",DATE(YEAR(B674),MONTH(B674),1))</f>
        <v/>
      </c>
    </row>
    <row r="675">
      <c r="B675" s="78" t="n"/>
      <c r="C675" s="79" t="n"/>
      <c r="D675" s="79" t="n"/>
      <c r="E675" s="79" t="n"/>
      <c r="F675" s="80" t="n"/>
      <c r="G675" s="76">
        <f>IF(D675="","",IFERROR(INDEX(Presupuesto!$C$9:$C$33,MATCH(D675,Presupuesto!$B$9:$B$33,0)),""))</f>
        <v/>
      </c>
      <c r="H675" s="76">
        <f>IF(B675="","",CHOOSE(MONTH(B675),"Ene","Feb","Mar","Abr","May","Jun","Jul","Ago","Sep","Oct","Nov","Dic")&amp;" "&amp;YEAR(B675))</f>
        <v/>
      </c>
      <c r="I675" s="76">
        <f>IF(B675="","",IF((YEAR(B675)-YEAR(Config!$C$7))*12+MONTH(B675)-MONTH(Config!$C$7)&lt;0,"Antes","T"&amp;(INT(((YEAR(B675)-YEAR(Config!$C$7))*12+MONTH(B675)-MONTH(Config!$C$7))/3)+1)))</f>
        <v/>
      </c>
      <c r="J675" s="76">
        <f>IF(E675="","",IFERROR(INDEX(Config!$C$11:$C$22,MATCH(E675,Config!$B$11:$B$22,0)),"No"))</f>
        <v/>
      </c>
      <c r="K675" s="77">
        <f>IF(B675="","",DATE(YEAR(B675),MONTH(B675),1))</f>
        <v/>
      </c>
    </row>
    <row r="676">
      <c r="B676" s="78" t="n"/>
      <c r="C676" s="79" t="n"/>
      <c r="D676" s="79" t="n"/>
      <c r="E676" s="79" t="n"/>
      <c r="F676" s="80" t="n"/>
      <c r="G676" s="76">
        <f>IF(D676="","",IFERROR(INDEX(Presupuesto!$C$9:$C$33,MATCH(D676,Presupuesto!$B$9:$B$33,0)),""))</f>
        <v/>
      </c>
      <c r="H676" s="76">
        <f>IF(B676="","",CHOOSE(MONTH(B676),"Ene","Feb","Mar","Abr","May","Jun","Jul","Ago","Sep","Oct","Nov","Dic")&amp;" "&amp;YEAR(B676))</f>
        <v/>
      </c>
      <c r="I676" s="76">
        <f>IF(B676="","",IF((YEAR(B676)-YEAR(Config!$C$7))*12+MONTH(B676)-MONTH(Config!$C$7)&lt;0,"Antes","T"&amp;(INT(((YEAR(B676)-YEAR(Config!$C$7))*12+MONTH(B676)-MONTH(Config!$C$7))/3)+1)))</f>
        <v/>
      </c>
      <c r="J676" s="76">
        <f>IF(E676="","",IFERROR(INDEX(Config!$C$11:$C$22,MATCH(E676,Config!$B$11:$B$22,0)),"No"))</f>
        <v/>
      </c>
      <c r="K676" s="77">
        <f>IF(B676="","",DATE(YEAR(B676),MONTH(B676),1))</f>
        <v/>
      </c>
    </row>
    <row r="677">
      <c r="B677" s="78" t="n"/>
      <c r="C677" s="79" t="n"/>
      <c r="D677" s="79" t="n"/>
      <c r="E677" s="79" t="n"/>
      <c r="F677" s="80" t="n"/>
      <c r="G677" s="76">
        <f>IF(D677="","",IFERROR(INDEX(Presupuesto!$C$9:$C$33,MATCH(D677,Presupuesto!$B$9:$B$33,0)),""))</f>
        <v/>
      </c>
      <c r="H677" s="76">
        <f>IF(B677="","",CHOOSE(MONTH(B677),"Ene","Feb","Mar","Abr","May","Jun","Jul","Ago","Sep","Oct","Nov","Dic")&amp;" "&amp;YEAR(B677))</f>
        <v/>
      </c>
      <c r="I677" s="76">
        <f>IF(B677="","",IF((YEAR(B677)-YEAR(Config!$C$7))*12+MONTH(B677)-MONTH(Config!$C$7)&lt;0,"Antes","T"&amp;(INT(((YEAR(B677)-YEAR(Config!$C$7))*12+MONTH(B677)-MONTH(Config!$C$7))/3)+1)))</f>
        <v/>
      </c>
      <c r="J677" s="76">
        <f>IF(E677="","",IFERROR(INDEX(Config!$C$11:$C$22,MATCH(E677,Config!$B$11:$B$22,0)),"No"))</f>
        <v/>
      </c>
      <c r="K677" s="77">
        <f>IF(B677="","",DATE(YEAR(B677),MONTH(B677),1))</f>
        <v/>
      </c>
    </row>
    <row r="678">
      <c r="B678" s="78" t="n"/>
      <c r="C678" s="79" t="n"/>
      <c r="D678" s="79" t="n"/>
      <c r="E678" s="79" t="n"/>
      <c r="F678" s="80" t="n"/>
      <c r="G678" s="76">
        <f>IF(D678="","",IFERROR(INDEX(Presupuesto!$C$9:$C$33,MATCH(D678,Presupuesto!$B$9:$B$33,0)),""))</f>
        <v/>
      </c>
      <c r="H678" s="76">
        <f>IF(B678="","",CHOOSE(MONTH(B678),"Ene","Feb","Mar","Abr","May","Jun","Jul","Ago","Sep","Oct","Nov","Dic")&amp;" "&amp;YEAR(B678))</f>
        <v/>
      </c>
      <c r="I678" s="76">
        <f>IF(B678="","",IF((YEAR(B678)-YEAR(Config!$C$7))*12+MONTH(B678)-MONTH(Config!$C$7)&lt;0,"Antes","T"&amp;(INT(((YEAR(B678)-YEAR(Config!$C$7))*12+MONTH(B678)-MONTH(Config!$C$7))/3)+1)))</f>
        <v/>
      </c>
      <c r="J678" s="76">
        <f>IF(E678="","",IFERROR(INDEX(Config!$C$11:$C$22,MATCH(E678,Config!$B$11:$B$22,0)),"No"))</f>
        <v/>
      </c>
      <c r="K678" s="77">
        <f>IF(B678="","",DATE(YEAR(B678),MONTH(B678),1))</f>
        <v/>
      </c>
    </row>
    <row r="679">
      <c r="B679" s="78" t="n"/>
      <c r="C679" s="79" t="n"/>
      <c r="D679" s="79" t="n"/>
      <c r="E679" s="79" t="n"/>
      <c r="F679" s="80" t="n"/>
      <c r="G679" s="76">
        <f>IF(D679="","",IFERROR(INDEX(Presupuesto!$C$9:$C$33,MATCH(D679,Presupuesto!$B$9:$B$33,0)),""))</f>
        <v/>
      </c>
      <c r="H679" s="76">
        <f>IF(B679="","",CHOOSE(MONTH(B679),"Ene","Feb","Mar","Abr","May","Jun","Jul","Ago","Sep","Oct","Nov","Dic")&amp;" "&amp;YEAR(B679))</f>
        <v/>
      </c>
      <c r="I679" s="76">
        <f>IF(B679="","",IF((YEAR(B679)-YEAR(Config!$C$7))*12+MONTH(B679)-MONTH(Config!$C$7)&lt;0,"Antes","T"&amp;(INT(((YEAR(B679)-YEAR(Config!$C$7))*12+MONTH(B679)-MONTH(Config!$C$7))/3)+1)))</f>
        <v/>
      </c>
      <c r="J679" s="76">
        <f>IF(E679="","",IFERROR(INDEX(Config!$C$11:$C$22,MATCH(E679,Config!$B$11:$B$22,0)),"No"))</f>
        <v/>
      </c>
      <c r="K679" s="77">
        <f>IF(B679="","",DATE(YEAR(B679),MONTH(B679),1))</f>
        <v/>
      </c>
    </row>
    <row r="680">
      <c r="B680" s="78" t="n"/>
      <c r="C680" s="79" t="n"/>
      <c r="D680" s="79" t="n"/>
      <c r="E680" s="79" t="n"/>
      <c r="F680" s="80" t="n"/>
      <c r="G680" s="76">
        <f>IF(D680="","",IFERROR(INDEX(Presupuesto!$C$9:$C$33,MATCH(D680,Presupuesto!$B$9:$B$33,0)),""))</f>
        <v/>
      </c>
      <c r="H680" s="76">
        <f>IF(B680="","",CHOOSE(MONTH(B680),"Ene","Feb","Mar","Abr","May","Jun","Jul","Ago","Sep","Oct","Nov","Dic")&amp;" "&amp;YEAR(B680))</f>
        <v/>
      </c>
      <c r="I680" s="76">
        <f>IF(B680="","",IF((YEAR(B680)-YEAR(Config!$C$7))*12+MONTH(B680)-MONTH(Config!$C$7)&lt;0,"Antes","T"&amp;(INT(((YEAR(B680)-YEAR(Config!$C$7))*12+MONTH(B680)-MONTH(Config!$C$7))/3)+1)))</f>
        <v/>
      </c>
      <c r="J680" s="76">
        <f>IF(E680="","",IFERROR(INDEX(Config!$C$11:$C$22,MATCH(E680,Config!$B$11:$B$22,0)),"No"))</f>
        <v/>
      </c>
      <c r="K680" s="77">
        <f>IF(B680="","",DATE(YEAR(B680),MONTH(B680),1))</f>
        <v/>
      </c>
    </row>
    <row r="681">
      <c r="B681" s="78" t="n"/>
      <c r="C681" s="79" t="n"/>
      <c r="D681" s="79" t="n"/>
      <c r="E681" s="79" t="n"/>
      <c r="F681" s="80" t="n"/>
      <c r="G681" s="76">
        <f>IF(D681="","",IFERROR(INDEX(Presupuesto!$C$9:$C$33,MATCH(D681,Presupuesto!$B$9:$B$33,0)),""))</f>
        <v/>
      </c>
      <c r="H681" s="76">
        <f>IF(B681="","",CHOOSE(MONTH(B681),"Ene","Feb","Mar","Abr","May","Jun","Jul","Ago","Sep","Oct","Nov","Dic")&amp;" "&amp;YEAR(B681))</f>
        <v/>
      </c>
      <c r="I681" s="76">
        <f>IF(B681="","",IF((YEAR(B681)-YEAR(Config!$C$7))*12+MONTH(B681)-MONTH(Config!$C$7)&lt;0,"Antes","T"&amp;(INT(((YEAR(B681)-YEAR(Config!$C$7))*12+MONTH(B681)-MONTH(Config!$C$7))/3)+1)))</f>
        <v/>
      </c>
      <c r="J681" s="76">
        <f>IF(E681="","",IFERROR(INDEX(Config!$C$11:$C$22,MATCH(E681,Config!$B$11:$B$22,0)),"No"))</f>
        <v/>
      </c>
      <c r="K681" s="77">
        <f>IF(B681="","",DATE(YEAR(B681),MONTH(B681),1))</f>
        <v/>
      </c>
    </row>
    <row r="682">
      <c r="B682" s="78" t="n"/>
      <c r="C682" s="79" t="n"/>
      <c r="D682" s="79" t="n"/>
      <c r="E682" s="79" t="n"/>
      <c r="F682" s="80" t="n"/>
      <c r="G682" s="76">
        <f>IF(D682="","",IFERROR(INDEX(Presupuesto!$C$9:$C$33,MATCH(D682,Presupuesto!$B$9:$B$33,0)),""))</f>
        <v/>
      </c>
      <c r="H682" s="76">
        <f>IF(B682="","",CHOOSE(MONTH(B682),"Ene","Feb","Mar","Abr","May","Jun","Jul","Ago","Sep","Oct","Nov","Dic")&amp;" "&amp;YEAR(B682))</f>
        <v/>
      </c>
      <c r="I682" s="76">
        <f>IF(B682="","",IF((YEAR(B682)-YEAR(Config!$C$7))*12+MONTH(B682)-MONTH(Config!$C$7)&lt;0,"Antes","T"&amp;(INT(((YEAR(B682)-YEAR(Config!$C$7))*12+MONTH(B682)-MONTH(Config!$C$7))/3)+1)))</f>
        <v/>
      </c>
      <c r="J682" s="76">
        <f>IF(E682="","",IFERROR(INDEX(Config!$C$11:$C$22,MATCH(E682,Config!$B$11:$B$22,0)),"No"))</f>
        <v/>
      </c>
      <c r="K682" s="77">
        <f>IF(B682="","",DATE(YEAR(B682),MONTH(B682),1))</f>
        <v/>
      </c>
    </row>
    <row r="683">
      <c r="B683" s="78" t="n"/>
      <c r="C683" s="79" t="n"/>
      <c r="D683" s="79" t="n"/>
      <c r="E683" s="79" t="n"/>
      <c r="F683" s="80" t="n"/>
      <c r="G683" s="76">
        <f>IF(D683="","",IFERROR(INDEX(Presupuesto!$C$9:$C$33,MATCH(D683,Presupuesto!$B$9:$B$33,0)),""))</f>
        <v/>
      </c>
      <c r="H683" s="76">
        <f>IF(B683="","",CHOOSE(MONTH(B683),"Ene","Feb","Mar","Abr","May","Jun","Jul","Ago","Sep","Oct","Nov","Dic")&amp;" "&amp;YEAR(B683))</f>
        <v/>
      </c>
      <c r="I683" s="76">
        <f>IF(B683="","",IF((YEAR(B683)-YEAR(Config!$C$7))*12+MONTH(B683)-MONTH(Config!$C$7)&lt;0,"Antes","T"&amp;(INT(((YEAR(B683)-YEAR(Config!$C$7))*12+MONTH(B683)-MONTH(Config!$C$7))/3)+1)))</f>
        <v/>
      </c>
      <c r="J683" s="76">
        <f>IF(E683="","",IFERROR(INDEX(Config!$C$11:$C$22,MATCH(E683,Config!$B$11:$B$22,0)),"No"))</f>
        <v/>
      </c>
      <c r="K683" s="77">
        <f>IF(B683="","",DATE(YEAR(B683),MONTH(B683),1))</f>
        <v/>
      </c>
    </row>
    <row r="684">
      <c r="B684" s="78" t="n"/>
      <c r="C684" s="79" t="n"/>
      <c r="D684" s="79" t="n"/>
      <c r="E684" s="79" t="n"/>
      <c r="F684" s="80" t="n"/>
      <c r="G684" s="76">
        <f>IF(D684="","",IFERROR(INDEX(Presupuesto!$C$9:$C$33,MATCH(D684,Presupuesto!$B$9:$B$33,0)),""))</f>
        <v/>
      </c>
      <c r="H684" s="76">
        <f>IF(B684="","",CHOOSE(MONTH(B684),"Ene","Feb","Mar","Abr","May","Jun","Jul","Ago","Sep","Oct","Nov","Dic")&amp;" "&amp;YEAR(B684))</f>
        <v/>
      </c>
      <c r="I684" s="76">
        <f>IF(B684="","",IF((YEAR(B684)-YEAR(Config!$C$7))*12+MONTH(B684)-MONTH(Config!$C$7)&lt;0,"Antes","T"&amp;(INT(((YEAR(B684)-YEAR(Config!$C$7))*12+MONTH(B684)-MONTH(Config!$C$7))/3)+1)))</f>
        <v/>
      </c>
      <c r="J684" s="76">
        <f>IF(E684="","",IFERROR(INDEX(Config!$C$11:$C$22,MATCH(E684,Config!$B$11:$B$22,0)),"No"))</f>
        <v/>
      </c>
      <c r="K684" s="77">
        <f>IF(B684="","",DATE(YEAR(B684),MONTH(B684),1))</f>
        <v/>
      </c>
    </row>
    <row r="685">
      <c r="B685" s="78" t="n"/>
      <c r="C685" s="79" t="n"/>
      <c r="D685" s="79" t="n"/>
      <c r="E685" s="79" t="n"/>
      <c r="F685" s="80" t="n"/>
      <c r="G685" s="76">
        <f>IF(D685="","",IFERROR(INDEX(Presupuesto!$C$9:$C$33,MATCH(D685,Presupuesto!$B$9:$B$33,0)),""))</f>
        <v/>
      </c>
      <c r="H685" s="76">
        <f>IF(B685="","",CHOOSE(MONTH(B685),"Ene","Feb","Mar","Abr","May","Jun","Jul","Ago","Sep","Oct","Nov","Dic")&amp;" "&amp;YEAR(B685))</f>
        <v/>
      </c>
      <c r="I685" s="76">
        <f>IF(B685="","",IF((YEAR(B685)-YEAR(Config!$C$7))*12+MONTH(B685)-MONTH(Config!$C$7)&lt;0,"Antes","T"&amp;(INT(((YEAR(B685)-YEAR(Config!$C$7))*12+MONTH(B685)-MONTH(Config!$C$7))/3)+1)))</f>
        <v/>
      </c>
      <c r="J685" s="76">
        <f>IF(E685="","",IFERROR(INDEX(Config!$C$11:$C$22,MATCH(E685,Config!$B$11:$B$22,0)),"No"))</f>
        <v/>
      </c>
      <c r="K685" s="77">
        <f>IF(B685="","",DATE(YEAR(B685),MONTH(B685),1))</f>
        <v/>
      </c>
    </row>
    <row r="686">
      <c r="B686" s="78" t="n"/>
      <c r="C686" s="79" t="n"/>
      <c r="D686" s="79" t="n"/>
      <c r="E686" s="79" t="n"/>
      <c r="F686" s="80" t="n"/>
      <c r="G686" s="76">
        <f>IF(D686="","",IFERROR(INDEX(Presupuesto!$C$9:$C$33,MATCH(D686,Presupuesto!$B$9:$B$33,0)),""))</f>
        <v/>
      </c>
      <c r="H686" s="76">
        <f>IF(B686="","",CHOOSE(MONTH(B686),"Ene","Feb","Mar","Abr","May","Jun","Jul","Ago","Sep","Oct","Nov","Dic")&amp;" "&amp;YEAR(B686))</f>
        <v/>
      </c>
      <c r="I686" s="76">
        <f>IF(B686="","",IF((YEAR(B686)-YEAR(Config!$C$7))*12+MONTH(B686)-MONTH(Config!$C$7)&lt;0,"Antes","T"&amp;(INT(((YEAR(B686)-YEAR(Config!$C$7))*12+MONTH(B686)-MONTH(Config!$C$7))/3)+1)))</f>
        <v/>
      </c>
      <c r="J686" s="76">
        <f>IF(E686="","",IFERROR(INDEX(Config!$C$11:$C$22,MATCH(E686,Config!$B$11:$B$22,0)),"No"))</f>
        <v/>
      </c>
      <c r="K686" s="77">
        <f>IF(B686="","",DATE(YEAR(B686),MONTH(B686),1))</f>
        <v/>
      </c>
    </row>
    <row r="687">
      <c r="B687" s="78" t="n"/>
      <c r="C687" s="79" t="n"/>
      <c r="D687" s="79" t="n"/>
      <c r="E687" s="79" t="n"/>
      <c r="F687" s="80" t="n"/>
      <c r="G687" s="76">
        <f>IF(D687="","",IFERROR(INDEX(Presupuesto!$C$9:$C$33,MATCH(D687,Presupuesto!$B$9:$B$33,0)),""))</f>
        <v/>
      </c>
      <c r="H687" s="76">
        <f>IF(B687="","",CHOOSE(MONTH(B687),"Ene","Feb","Mar","Abr","May","Jun","Jul","Ago","Sep","Oct","Nov","Dic")&amp;" "&amp;YEAR(B687))</f>
        <v/>
      </c>
      <c r="I687" s="76">
        <f>IF(B687="","",IF((YEAR(B687)-YEAR(Config!$C$7))*12+MONTH(B687)-MONTH(Config!$C$7)&lt;0,"Antes","T"&amp;(INT(((YEAR(B687)-YEAR(Config!$C$7))*12+MONTH(B687)-MONTH(Config!$C$7))/3)+1)))</f>
        <v/>
      </c>
      <c r="J687" s="76">
        <f>IF(E687="","",IFERROR(INDEX(Config!$C$11:$C$22,MATCH(E687,Config!$B$11:$B$22,0)),"No"))</f>
        <v/>
      </c>
      <c r="K687" s="77">
        <f>IF(B687="","",DATE(YEAR(B687),MONTH(B687),1))</f>
        <v/>
      </c>
    </row>
    <row r="688">
      <c r="B688" s="78" t="n"/>
      <c r="C688" s="79" t="n"/>
      <c r="D688" s="79" t="n"/>
      <c r="E688" s="79" t="n"/>
      <c r="F688" s="80" t="n"/>
      <c r="G688" s="76">
        <f>IF(D688="","",IFERROR(INDEX(Presupuesto!$C$9:$C$33,MATCH(D688,Presupuesto!$B$9:$B$33,0)),""))</f>
        <v/>
      </c>
      <c r="H688" s="76">
        <f>IF(B688="","",CHOOSE(MONTH(B688),"Ene","Feb","Mar","Abr","May","Jun","Jul","Ago","Sep","Oct","Nov","Dic")&amp;" "&amp;YEAR(B688))</f>
        <v/>
      </c>
      <c r="I688" s="76">
        <f>IF(B688="","",IF((YEAR(B688)-YEAR(Config!$C$7))*12+MONTH(B688)-MONTH(Config!$C$7)&lt;0,"Antes","T"&amp;(INT(((YEAR(B688)-YEAR(Config!$C$7))*12+MONTH(B688)-MONTH(Config!$C$7))/3)+1)))</f>
        <v/>
      </c>
      <c r="J688" s="76">
        <f>IF(E688="","",IFERROR(INDEX(Config!$C$11:$C$22,MATCH(E688,Config!$B$11:$B$22,0)),"No"))</f>
        <v/>
      </c>
      <c r="K688" s="77">
        <f>IF(B688="","",DATE(YEAR(B688),MONTH(B688),1))</f>
        <v/>
      </c>
    </row>
    <row r="689">
      <c r="B689" s="78" t="n"/>
      <c r="C689" s="79" t="n"/>
      <c r="D689" s="79" t="n"/>
      <c r="E689" s="79" t="n"/>
      <c r="F689" s="80" t="n"/>
      <c r="G689" s="76">
        <f>IF(D689="","",IFERROR(INDEX(Presupuesto!$C$9:$C$33,MATCH(D689,Presupuesto!$B$9:$B$33,0)),""))</f>
        <v/>
      </c>
      <c r="H689" s="76">
        <f>IF(B689="","",CHOOSE(MONTH(B689),"Ene","Feb","Mar","Abr","May","Jun","Jul","Ago","Sep","Oct","Nov","Dic")&amp;" "&amp;YEAR(B689))</f>
        <v/>
      </c>
      <c r="I689" s="76">
        <f>IF(B689="","",IF((YEAR(B689)-YEAR(Config!$C$7))*12+MONTH(B689)-MONTH(Config!$C$7)&lt;0,"Antes","T"&amp;(INT(((YEAR(B689)-YEAR(Config!$C$7))*12+MONTH(B689)-MONTH(Config!$C$7))/3)+1)))</f>
        <v/>
      </c>
      <c r="J689" s="76">
        <f>IF(E689="","",IFERROR(INDEX(Config!$C$11:$C$22,MATCH(E689,Config!$B$11:$B$22,0)),"No"))</f>
        <v/>
      </c>
      <c r="K689" s="77">
        <f>IF(B689="","",DATE(YEAR(B689),MONTH(B689),1))</f>
        <v/>
      </c>
    </row>
    <row r="690">
      <c r="B690" s="78" t="n"/>
      <c r="C690" s="79" t="n"/>
      <c r="D690" s="79" t="n"/>
      <c r="E690" s="79" t="n"/>
      <c r="F690" s="80" t="n"/>
      <c r="G690" s="76">
        <f>IF(D690="","",IFERROR(INDEX(Presupuesto!$C$9:$C$33,MATCH(D690,Presupuesto!$B$9:$B$33,0)),""))</f>
        <v/>
      </c>
      <c r="H690" s="76">
        <f>IF(B690="","",CHOOSE(MONTH(B690),"Ene","Feb","Mar","Abr","May","Jun","Jul","Ago","Sep","Oct","Nov","Dic")&amp;" "&amp;YEAR(B690))</f>
        <v/>
      </c>
      <c r="I690" s="76">
        <f>IF(B690="","",IF((YEAR(B690)-YEAR(Config!$C$7))*12+MONTH(B690)-MONTH(Config!$C$7)&lt;0,"Antes","T"&amp;(INT(((YEAR(B690)-YEAR(Config!$C$7))*12+MONTH(B690)-MONTH(Config!$C$7))/3)+1)))</f>
        <v/>
      </c>
      <c r="J690" s="76">
        <f>IF(E690="","",IFERROR(INDEX(Config!$C$11:$C$22,MATCH(E690,Config!$B$11:$B$22,0)),"No"))</f>
        <v/>
      </c>
      <c r="K690" s="77">
        <f>IF(B690="","",DATE(YEAR(B690),MONTH(B690),1))</f>
        <v/>
      </c>
    </row>
    <row r="691">
      <c r="B691" s="78" t="n"/>
      <c r="C691" s="79" t="n"/>
      <c r="D691" s="79" t="n"/>
      <c r="E691" s="79" t="n"/>
      <c r="F691" s="80" t="n"/>
      <c r="G691" s="76">
        <f>IF(D691="","",IFERROR(INDEX(Presupuesto!$C$9:$C$33,MATCH(D691,Presupuesto!$B$9:$B$33,0)),""))</f>
        <v/>
      </c>
      <c r="H691" s="76">
        <f>IF(B691="","",CHOOSE(MONTH(B691),"Ene","Feb","Mar","Abr","May","Jun","Jul","Ago","Sep","Oct","Nov","Dic")&amp;" "&amp;YEAR(B691))</f>
        <v/>
      </c>
      <c r="I691" s="76">
        <f>IF(B691="","",IF((YEAR(B691)-YEAR(Config!$C$7))*12+MONTH(B691)-MONTH(Config!$C$7)&lt;0,"Antes","T"&amp;(INT(((YEAR(B691)-YEAR(Config!$C$7))*12+MONTH(B691)-MONTH(Config!$C$7))/3)+1)))</f>
        <v/>
      </c>
      <c r="J691" s="76">
        <f>IF(E691="","",IFERROR(INDEX(Config!$C$11:$C$22,MATCH(E691,Config!$B$11:$B$22,0)),"No"))</f>
        <v/>
      </c>
      <c r="K691" s="77">
        <f>IF(B691="","",DATE(YEAR(B691),MONTH(B691),1))</f>
        <v/>
      </c>
    </row>
    <row r="692">
      <c r="B692" s="78" t="n"/>
      <c r="C692" s="79" t="n"/>
      <c r="D692" s="79" t="n"/>
      <c r="E692" s="79" t="n"/>
      <c r="F692" s="80" t="n"/>
      <c r="G692" s="76">
        <f>IF(D692="","",IFERROR(INDEX(Presupuesto!$C$9:$C$33,MATCH(D692,Presupuesto!$B$9:$B$33,0)),""))</f>
        <v/>
      </c>
      <c r="H692" s="76">
        <f>IF(B692="","",CHOOSE(MONTH(B692),"Ene","Feb","Mar","Abr","May","Jun","Jul","Ago","Sep","Oct","Nov","Dic")&amp;" "&amp;YEAR(B692))</f>
        <v/>
      </c>
      <c r="I692" s="76">
        <f>IF(B692="","",IF((YEAR(B692)-YEAR(Config!$C$7))*12+MONTH(B692)-MONTH(Config!$C$7)&lt;0,"Antes","T"&amp;(INT(((YEAR(B692)-YEAR(Config!$C$7))*12+MONTH(B692)-MONTH(Config!$C$7))/3)+1)))</f>
        <v/>
      </c>
      <c r="J692" s="76">
        <f>IF(E692="","",IFERROR(INDEX(Config!$C$11:$C$22,MATCH(E692,Config!$B$11:$B$22,0)),"No"))</f>
        <v/>
      </c>
      <c r="K692" s="77">
        <f>IF(B692="","",DATE(YEAR(B692),MONTH(B692),1))</f>
        <v/>
      </c>
    </row>
    <row r="693">
      <c r="B693" s="78" t="n"/>
      <c r="C693" s="79" t="n"/>
      <c r="D693" s="79" t="n"/>
      <c r="E693" s="79" t="n"/>
      <c r="F693" s="80" t="n"/>
      <c r="G693" s="76">
        <f>IF(D693="","",IFERROR(INDEX(Presupuesto!$C$9:$C$33,MATCH(D693,Presupuesto!$B$9:$B$33,0)),""))</f>
        <v/>
      </c>
      <c r="H693" s="76">
        <f>IF(B693="","",CHOOSE(MONTH(B693),"Ene","Feb","Mar","Abr","May","Jun","Jul","Ago","Sep","Oct","Nov","Dic")&amp;" "&amp;YEAR(B693))</f>
        <v/>
      </c>
      <c r="I693" s="76">
        <f>IF(B693="","",IF((YEAR(B693)-YEAR(Config!$C$7))*12+MONTH(B693)-MONTH(Config!$C$7)&lt;0,"Antes","T"&amp;(INT(((YEAR(B693)-YEAR(Config!$C$7))*12+MONTH(B693)-MONTH(Config!$C$7))/3)+1)))</f>
        <v/>
      </c>
      <c r="J693" s="76">
        <f>IF(E693="","",IFERROR(INDEX(Config!$C$11:$C$22,MATCH(E693,Config!$B$11:$B$22,0)),"No"))</f>
        <v/>
      </c>
      <c r="K693" s="77">
        <f>IF(B693="","",DATE(YEAR(B693),MONTH(B693),1))</f>
        <v/>
      </c>
    </row>
    <row r="694">
      <c r="B694" s="78" t="n"/>
      <c r="C694" s="79" t="n"/>
      <c r="D694" s="79" t="n"/>
      <c r="E694" s="79" t="n"/>
      <c r="F694" s="80" t="n"/>
      <c r="G694" s="76">
        <f>IF(D694="","",IFERROR(INDEX(Presupuesto!$C$9:$C$33,MATCH(D694,Presupuesto!$B$9:$B$33,0)),""))</f>
        <v/>
      </c>
      <c r="H694" s="76">
        <f>IF(B694="","",CHOOSE(MONTH(B694),"Ene","Feb","Mar","Abr","May","Jun","Jul","Ago","Sep","Oct","Nov","Dic")&amp;" "&amp;YEAR(B694))</f>
        <v/>
      </c>
      <c r="I694" s="76">
        <f>IF(B694="","",IF((YEAR(B694)-YEAR(Config!$C$7))*12+MONTH(B694)-MONTH(Config!$C$7)&lt;0,"Antes","T"&amp;(INT(((YEAR(B694)-YEAR(Config!$C$7))*12+MONTH(B694)-MONTH(Config!$C$7))/3)+1)))</f>
        <v/>
      </c>
      <c r="J694" s="76">
        <f>IF(E694="","",IFERROR(INDEX(Config!$C$11:$C$22,MATCH(E694,Config!$B$11:$B$22,0)),"No"))</f>
        <v/>
      </c>
      <c r="K694" s="77">
        <f>IF(B694="","",DATE(YEAR(B694),MONTH(B694),1))</f>
        <v/>
      </c>
    </row>
    <row r="695">
      <c r="B695" s="78" t="n"/>
      <c r="C695" s="79" t="n"/>
      <c r="D695" s="79" t="n"/>
      <c r="E695" s="79" t="n"/>
      <c r="F695" s="80" t="n"/>
      <c r="G695" s="76">
        <f>IF(D695="","",IFERROR(INDEX(Presupuesto!$C$9:$C$33,MATCH(D695,Presupuesto!$B$9:$B$33,0)),""))</f>
        <v/>
      </c>
      <c r="H695" s="76">
        <f>IF(B695="","",CHOOSE(MONTH(B695),"Ene","Feb","Mar","Abr","May","Jun","Jul","Ago","Sep","Oct","Nov","Dic")&amp;" "&amp;YEAR(B695))</f>
        <v/>
      </c>
      <c r="I695" s="76">
        <f>IF(B695="","",IF((YEAR(B695)-YEAR(Config!$C$7))*12+MONTH(B695)-MONTH(Config!$C$7)&lt;0,"Antes","T"&amp;(INT(((YEAR(B695)-YEAR(Config!$C$7))*12+MONTH(B695)-MONTH(Config!$C$7))/3)+1)))</f>
        <v/>
      </c>
      <c r="J695" s="76">
        <f>IF(E695="","",IFERROR(INDEX(Config!$C$11:$C$22,MATCH(E695,Config!$B$11:$B$22,0)),"No"))</f>
        <v/>
      </c>
      <c r="K695" s="77">
        <f>IF(B695="","",DATE(YEAR(B695),MONTH(B695),1))</f>
        <v/>
      </c>
    </row>
    <row r="696">
      <c r="B696" s="78" t="n"/>
      <c r="C696" s="79" t="n"/>
      <c r="D696" s="79" t="n"/>
      <c r="E696" s="79" t="n"/>
      <c r="F696" s="80" t="n"/>
      <c r="G696" s="76">
        <f>IF(D696="","",IFERROR(INDEX(Presupuesto!$C$9:$C$33,MATCH(D696,Presupuesto!$B$9:$B$33,0)),""))</f>
        <v/>
      </c>
      <c r="H696" s="76">
        <f>IF(B696="","",CHOOSE(MONTH(B696),"Ene","Feb","Mar","Abr","May","Jun","Jul","Ago","Sep","Oct","Nov","Dic")&amp;" "&amp;YEAR(B696))</f>
        <v/>
      </c>
      <c r="I696" s="76">
        <f>IF(B696="","",IF((YEAR(B696)-YEAR(Config!$C$7))*12+MONTH(B696)-MONTH(Config!$C$7)&lt;0,"Antes","T"&amp;(INT(((YEAR(B696)-YEAR(Config!$C$7))*12+MONTH(B696)-MONTH(Config!$C$7))/3)+1)))</f>
        <v/>
      </c>
      <c r="J696" s="76">
        <f>IF(E696="","",IFERROR(INDEX(Config!$C$11:$C$22,MATCH(E696,Config!$B$11:$B$22,0)),"No"))</f>
        <v/>
      </c>
      <c r="K696" s="77">
        <f>IF(B696="","",DATE(YEAR(B696),MONTH(B696),1))</f>
        <v/>
      </c>
    </row>
    <row r="697">
      <c r="B697" s="78" t="n"/>
      <c r="C697" s="79" t="n"/>
      <c r="D697" s="79" t="n"/>
      <c r="E697" s="79" t="n"/>
      <c r="F697" s="80" t="n"/>
      <c r="G697" s="76">
        <f>IF(D697="","",IFERROR(INDEX(Presupuesto!$C$9:$C$33,MATCH(D697,Presupuesto!$B$9:$B$33,0)),""))</f>
        <v/>
      </c>
      <c r="H697" s="76">
        <f>IF(B697="","",CHOOSE(MONTH(B697),"Ene","Feb","Mar","Abr","May","Jun","Jul","Ago","Sep","Oct","Nov","Dic")&amp;" "&amp;YEAR(B697))</f>
        <v/>
      </c>
      <c r="I697" s="76">
        <f>IF(B697="","",IF((YEAR(B697)-YEAR(Config!$C$7))*12+MONTH(B697)-MONTH(Config!$C$7)&lt;0,"Antes","T"&amp;(INT(((YEAR(B697)-YEAR(Config!$C$7))*12+MONTH(B697)-MONTH(Config!$C$7))/3)+1)))</f>
        <v/>
      </c>
      <c r="J697" s="76">
        <f>IF(E697="","",IFERROR(INDEX(Config!$C$11:$C$22,MATCH(E697,Config!$B$11:$B$22,0)),"No"))</f>
        <v/>
      </c>
      <c r="K697" s="77">
        <f>IF(B697="","",DATE(YEAR(B697),MONTH(B697),1))</f>
        <v/>
      </c>
    </row>
    <row r="698">
      <c r="B698" s="78" t="n"/>
      <c r="C698" s="79" t="n"/>
      <c r="D698" s="79" t="n"/>
      <c r="E698" s="79" t="n"/>
      <c r="F698" s="80" t="n"/>
      <c r="G698" s="76">
        <f>IF(D698="","",IFERROR(INDEX(Presupuesto!$C$9:$C$33,MATCH(D698,Presupuesto!$B$9:$B$33,0)),""))</f>
        <v/>
      </c>
      <c r="H698" s="76">
        <f>IF(B698="","",CHOOSE(MONTH(B698),"Ene","Feb","Mar","Abr","May","Jun","Jul","Ago","Sep","Oct","Nov","Dic")&amp;" "&amp;YEAR(B698))</f>
        <v/>
      </c>
      <c r="I698" s="76">
        <f>IF(B698="","",IF((YEAR(B698)-YEAR(Config!$C$7))*12+MONTH(B698)-MONTH(Config!$C$7)&lt;0,"Antes","T"&amp;(INT(((YEAR(B698)-YEAR(Config!$C$7))*12+MONTH(B698)-MONTH(Config!$C$7))/3)+1)))</f>
        <v/>
      </c>
      <c r="J698" s="76">
        <f>IF(E698="","",IFERROR(INDEX(Config!$C$11:$C$22,MATCH(E698,Config!$B$11:$B$22,0)),"No"))</f>
        <v/>
      </c>
      <c r="K698" s="77">
        <f>IF(B698="","",DATE(YEAR(B698),MONTH(B698),1))</f>
        <v/>
      </c>
    </row>
    <row r="699">
      <c r="B699" s="78" t="n"/>
      <c r="C699" s="79" t="n"/>
      <c r="D699" s="79" t="n"/>
      <c r="E699" s="79" t="n"/>
      <c r="F699" s="80" t="n"/>
      <c r="G699" s="76">
        <f>IF(D699="","",IFERROR(INDEX(Presupuesto!$C$9:$C$33,MATCH(D699,Presupuesto!$B$9:$B$33,0)),""))</f>
        <v/>
      </c>
      <c r="H699" s="76">
        <f>IF(B699="","",CHOOSE(MONTH(B699),"Ene","Feb","Mar","Abr","May","Jun","Jul","Ago","Sep","Oct","Nov","Dic")&amp;" "&amp;YEAR(B699))</f>
        <v/>
      </c>
      <c r="I699" s="76">
        <f>IF(B699="","",IF((YEAR(B699)-YEAR(Config!$C$7))*12+MONTH(B699)-MONTH(Config!$C$7)&lt;0,"Antes","T"&amp;(INT(((YEAR(B699)-YEAR(Config!$C$7))*12+MONTH(B699)-MONTH(Config!$C$7))/3)+1)))</f>
        <v/>
      </c>
      <c r="J699" s="76">
        <f>IF(E699="","",IFERROR(INDEX(Config!$C$11:$C$22,MATCH(E699,Config!$B$11:$B$22,0)),"No"))</f>
        <v/>
      </c>
      <c r="K699" s="77">
        <f>IF(B699="","",DATE(YEAR(B699),MONTH(B699),1))</f>
        <v/>
      </c>
    </row>
    <row r="700">
      <c r="B700" s="78" t="n"/>
      <c r="C700" s="79" t="n"/>
      <c r="D700" s="79" t="n"/>
      <c r="E700" s="79" t="n"/>
      <c r="F700" s="80" t="n"/>
      <c r="G700" s="76">
        <f>IF(D700="","",IFERROR(INDEX(Presupuesto!$C$9:$C$33,MATCH(D700,Presupuesto!$B$9:$B$33,0)),""))</f>
        <v/>
      </c>
      <c r="H700" s="76">
        <f>IF(B700="","",CHOOSE(MONTH(B700),"Ene","Feb","Mar","Abr","May","Jun","Jul","Ago","Sep","Oct","Nov","Dic")&amp;" "&amp;YEAR(B700))</f>
        <v/>
      </c>
      <c r="I700" s="76">
        <f>IF(B700="","",IF((YEAR(B700)-YEAR(Config!$C$7))*12+MONTH(B700)-MONTH(Config!$C$7)&lt;0,"Antes","T"&amp;(INT(((YEAR(B700)-YEAR(Config!$C$7))*12+MONTH(B700)-MONTH(Config!$C$7))/3)+1)))</f>
        <v/>
      </c>
      <c r="J700" s="76">
        <f>IF(E700="","",IFERROR(INDEX(Config!$C$11:$C$22,MATCH(E700,Config!$B$11:$B$22,0)),"No"))</f>
        <v/>
      </c>
      <c r="K700" s="77">
        <f>IF(B700="","",DATE(YEAR(B700),MONTH(B700),1))</f>
        <v/>
      </c>
    </row>
    <row r="701">
      <c r="B701" s="78" t="n"/>
      <c r="C701" s="79" t="n"/>
      <c r="D701" s="79" t="n"/>
      <c r="E701" s="79" t="n"/>
      <c r="F701" s="80" t="n"/>
      <c r="G701" s="76">
        <f>IF(D701="","",IFERROR(INDEX(Presupuesto!$C$9:$C$33,MATCH(D701,Presupuesto!$B$9:$B$33,0)),""))</f>
        <v/>
      </c>
      <c r="H701" s="76">
        <f>IF(B701="","",CHOOSE(MONTH(B701),"Ene","Feb","Mar","Abr","May","Jun","Jul","Ago","Sep","Oct","Nov","Dic")&amp;" "&amp;YEAR(B701))</f>
        <v/>
      </c>
      <c r="I701" s="76">
        <f>IF(B701="","",IF((YEAR(B701)-YEAR(Config!$C$7))*12+MONTH(B701)-MONTH(Config!$C$7)&lt;0,"Antes","T"&amp;(INT(((YEAR(B701)-YEAR(Config!$C$7))*12+MONTH(B701)-MONTH(Config!$C$7))/3)+1)))</f>
        <v/>
      </c>
      <c r="J701" s="76">
        <f>IF(E701="","",IFERROR(INDEX(Config!$C$11:$C$22,MATCH(E701,Config!$B$11:$B$22,0)),"No"))</f>
        <v/>
      </c>
      <c r="K701" s="77">
        <f>IF(B701="","",DATE(YEAR(B701),MONTH(B701),1))</f>
        <v/>
      </c>
    </row>
    <row r="702">
      <c r="B702" s="78" t="n"/>
      <c r="C702" s="79" t="n"/>
      <c r="D702" s="79" t="n"/>
      <c r="E702" s="79" t="n"/>
      <c r="F702" s="80" t="n"/>
      <c r="G702" s="76">
        <f>IF(D702="","",IFERROR(INDEX(Presupuesto!$C$9:$C$33,MATCH(D702,Presupuesto!$B$9:$B$33,0)),""))</f>
        <v/>
      </c>
      <c r="H702" s="76">
        <f>IF(B702="","",CHOOSE(MONTH(B702),"Ene","Feb","Mar","Abr","May","Jun","Jul","Ago","Sep","Oct","Nov","Dic")&amp;" "&amp;YEAR(B702))</f>
        <v/>
      </c>
      <c r="I702" s="76">
        <f>IF(B702="","",IF((YEAR(B702)-YEAR(Config!$C$7))*12+MONTH(B702)-MONTH(Config!$C$7)&lt;0,"Antes","T"&amp;(INT(((YEAR(B702)-YEAR(Config!$C$7))*12+MONTH(B702)-MONTH(Config!$C$7))/3)+1)))</f>
        <v/>
      </c>
      <c r="J702" s="76">
        <f>IF(E702="","",IFERROR(INDEX(Config!$C$11:$C$22,MATCH(E702,Config!$B$11:$B$22,0)),"No"))</f>
        <v/>
      </c>
      <c r="K702" s="77">
        <f>IF(B702="","",DATE(YEAR(B702),MONTH(B702),1))</f>
        <v/>
      </c>
    </row>
    <row r="703">
      <c r="B703" s="78" t="n"/>
      <c r="C703" s="79" t="n"/>
      <c r="D703" s="79" t="n"/>
      <c r="E703" s="79" t="n"/>
      <c r="F703" s="80" t="n"/>
      <c r="G703" s="76">
        <f>IF(D703="","",IFERROR(INDEX(Presupuesto!$C$9:$C$33,MATCH(D703,Presupuesto!$B$9:$B$33,0)),""))</f>
        <v/>
      </c>
      <c r="H703" s="76">
        <f>IF(B703="","",CHOOSE(MONTH(B703),"Ene","Feb","Mar","Abr","May","Jun","Jul","Ago","Sep","Oct","Nov","Dic")&amp;" "&amp;YEAR(B703))</f>
        <v/>
      </c>
      <c r="I703" s="76">
        <f>IF(B703="","",IF((YEAR(B703)-YEAR(Config!$C$7))*12+MONTH(B703)-MONTH(Config!$C$7)&lt;0,"Antes","T"&amp;(INT(((YEAR(B703)-YEAR(Config!$C$7))*12+MONTH(B703)-MONTH(Config!$C$7))/3)+1)))</f>
        <v/>
      </c>
      <c r="J703" s="76">
        <f>IF(E703="","",IFERROR(INDEX(Config!$C$11:$C$22,MATCH(E703,Config!$B$11:$B$22,0)),"No"))</f>
        <v/>
      </c>
      <c r="K703" s="77">
        <f>IF(B703="","",DATE(YEAR(B703),MONTH(B703),1))</f>
        <v/>
      </c>
    </row>
    <row r="704">
      <c r="B704" s="78" t="n"/>
      <c r="C704" s="79" t="n"/>
      <c r="D704" s="79" t="n"/>
      <c r="E704" s="79" t="n"/>
      <c r="F704" s="80" t="n"/>
      <c r="G704" s="76">
        <f>IF(D704="","",IFERROR(INDEX(Presupuesto!$C$9:$C$33,MATCH(D704,Presupuesto!$B$9:$B$33,0)),""))</f>
        <v/>
      </c>
      <c r="H704" s="76">
        <f>IF(B704="","",CHOOSE(MONTH(B704),"Ene","Feb","Mar","Abr","May","Jun","Jul","Ago","Sep","Oct","Nov","Dic")&amp;" "&amp;YEAR(B704))</f>
        <v/>
      </c>
      <c r="I704" s="76">
        <f>IF(B704="","",IF((YEAR(B704)-YEAR(Config!$C$7))*12+MONTH(B704)-MONTH(Config!$C$7)&lt;0,"Antes","T"&amp;(INT(((YEAR(B704)-YEAR(Config!$C$7))*12+MONTH(B704)-MONTH(Config!$C$7))/3)+1)))</f>
        <v/>
      </c>
      <c r="J704" s="76">
        <f>IF(E704="","",IFERROR(INDEX(Config!$C$11:$C$22,MATCH(E704,Config!$B$11:$B$22,0)),"No"))</f>
        <v/>
      </c>
      <c r="K704" s="77">
        <f>IF(B704="","",DATE(YEAR(B704),MONTH(B704),1))</f>
        <v/>
      </c>
    </row>
    <row r="705">
      <c r="B705" s="78" t="n"/>
      <c r="C705" s="79" t="n"/>
      <c r="D705" s="79" t="n"/>
      <c r="E705" s="79" t="n"/>
      <c r="F705" s="80" t="n"/>
      <c r="G705" s="76">
        <f>IF(D705="","",IFERROR(INDEX(Presupuesto!$C$9:$C$33,MATCH(D705,Presupuesto!$B$9:$B$33,0)),""))</f>
        <v/>
      </c>
      <c r="H705" s="76">
        <f>IF(B705="","",CHOOSE(MONTH(B705),"Ene","Feb","Mar","Abr","May","Jun","Jul","Ago","Sep","Oct","Nov","Dic")&amp;" "&amp;YEAR(B705))</f>
        <v/>
      </c>
      <c r="I705" s="76">
        <f>IF(B705="","",IF((YEAR(B705)-YEAR(Config!$C$7))*12+MONTH(B705)-MONTH(Config!$C$7)&lt;0,"Antes","T"&amp;(INT(((YEAR(B705)-YEAR(Config!$C$7))*12+MONTH(B705)-MONTH(Config!$C$7))/3)+1)))</f>
        <v/>
      </c>
      <c r="J705" s="76">
        <f>IF(E705="","",IFERROR(INDEX(Config!$C$11:$C$22,MATCH(E705,Config!$B$11:$B$22,0)),"No"))</f>
        <v/>
      </c>
      <c r="K705" s="77">
        <f>IF(B705="","",DATE(YEAR(B705),MONTH(B705),1))</f>
        <v/>
      </c>
    </row>
    <row r="706">
      <c r="B706" s="78" t="n"/>
      <c r="C706" s="79" t="n"/>
      <c r="D706" s="79" t="n"/>
      <c r="E706" s="79" t="n"/>
      <c r="F706" s="80" t="n"/>
      <c r="G706" s="76">
        <f>IF(D706="","",IFERROR(INDEX(Presupuesto!$C$9:$C$33,MATCH(D706,Presupuesto!$B$9:$B$33,0)),""))</f>
        <v/>
      </c>
      <c r="H706" s="76">
        <f>IF(B706="","",CHOOSE(MONTH(B706),"Ene","Feb","Mar","Abr","May","Jun","Jul","Ago","Sep","Oct","Nov","Dic")&amp;" "&amp;YEAR(B706))</f>
        <v/>
      </c>
      <c r="I706" s="76">
        <f>IF(B706="","",IF((YEAR(B706)-YEAR(Config!$C$7))*12+MONTH(B706)-MONTH(Config!$C$7)&lt;0,"Antes","T"&amp;(INT(((YEAR(B706)-YEAR(Config!$C$7))*12+MONTH(B706)-MONTH(Config!$C$7))/3)+1)))</f>
        <v/>
      </c>
      <c r="J706" s="76">
        <f>IF(E706="","",IFERROR(INDEX(Config!$C$11:$C$22,MATCH(E706,Config!$B$11:$B$22,0)),"No"))</f>
        <v/>
      </c>
      <c r="K706" s="77">
        <f>IF(B706="","",DATE(YEAR(B706),MONTH(B706),1))</f>
        <v/>
      </c>
    </row>
    <row r="707">
      <c r="B707" s="78" t="n"/>
      <c r="C707" s="79" t="n"/>
      <c r="D707" s="79" t="n"/>
      <c r="E707" s="79" t="n"/>
      <c r="F707" s="80" t="n"/>
      <c r="G707" s="76">
        <f>IF(D707="","",IFERROR(INDEX(Presupuesto!$C$9:$C$33,MATCH(D707,Presupuesto!$B$9:$B$33,0)),""))</f>
        <v/>
      </c>
      <c r="H707" s="76">
        <f>IF(B707="","",CHOOSE(MONTH(B707),"Ene","Feb","Mar","Abr","May","Jun","Jul","Ago","Sep","Oct","Nov","Dic")&amp;" "&amp;YEAR(B707))</f>
        <v/>
      </c>
      <c r="I707" s="76">
        <f>IF(B707="","",IF((YEAR(B707)-YEAR(Config!$C$7))*12+MONTH(B707)-MONTH(Config!$C$7)&lt;0,"Antes","T"&amp;(INT(((YEAR(B707)-YEAR(Config!$C$7))*12+MONTH(B707)-MONTH(Config!$C$7))/3)+1)))</f>
        <v/>
      </c>
      <c r="J707" s="76">
        <f>IF(E707="","",IFERROR(INDEX(Config!$C$11:$C$22,MATCH(E707,Config!$B$11:$B$22,0)),"No"))</f>
        <v/>
      </c>
      <c r="K707" s="77">
        <f>IF(B707="","",DATE(YEAR(B707),MONTH(B707),1))</f>
        <v/>
      </c>
    </row>
    <row r="708">
      <c r="B708" s="78" t="n"/>
      <c r="C708" s="79" t="n"/>
      <c r="D708" s="79" t="n"/>
      <c r="E708" s="79" t="n"/>
      <c r="F708" s="80" t="n"/>
      <c r="G708" s="76">
        <f>IF(D708="","",IFERROR(INDEX(Presupuesto!$C$9:$C$33,MATCH(D708,Presupuesto!$B$9:$B$33,0)),""))</f>
        <v/>
      </c>
      <c r="H708" s="76">
        <f>IF(B708="","",CHOOSE(MONTH(B708),"Ene","Feb","Mar","Abr","May","Jun","Jul","Ago","Sep","Oct","Nov","Dic")&amp;" "&amp;YEAR(B708))</f>
        <v/>
      </c>
      <c r="I708" s="76">
        <f>IF(B708="","",IF((YEAR(B708)-YEAR(Config!$C$7))*12+MONTH(B708)-MONTH(Config!$C$7)&lt;0,"Antes","T"&amp;(INT(((YEAR(B708)-YEAR(Config!$C$7))*12+MONTH(B708)-MONTH(Config!$C$7))/3)+1)))</f>
        <v/>
      </c>
      <c r="J708" s="76">
        <f>IF(E708="","",IFERROR(INDEX(Config!$C$11:$C$22,MATCH(E708,Config!$B$11:$B$22,0)),"No"))</f>
        <v/>
      </c>
      <c r="K708" s="77">
        <f>IF(B708="","",DATE(YEAR(B708),MONTH(B708),1))</f>
        <v/>
      </c>
    </row>
    <row r="709">
      <c r="B709" s="78" t="n"/>
      <c r="C709" s="79" t="n"/>
      <c r="D709" s="79" t="n"/>
      <c r="E709" s="79" t="n"/>
      <c r="F709" s="80" t="n"/>
      <c r="G709" s="76">
        <f>IF(D709="","",IFERROR(INDEX(Presupuesto!$C$9:$C$33,MATCH(D709,Presupuesto!$B$9:$B$33,0)),""))</f>
        <v/>
      </c>
      <c r="H709" s="76">
        <f>IF(B709="","",CHOOSE(MONTH(B709),"Ene","Feb","Mar","Abr","May","Jun","Jul","Ago","Sep","Oct","Nov","Dic")&amp;" "&amp;YEAR(B709))</f>
        <v/>
      </c>
      <c r="I709" s="76">
        <f>IF(B709="","",IF((YEAR(B709)-YEAR(Config!$C$7))*12+MONTH(B709)-MONTH(Config!$C$7)&lt;0,"Antes","T"&amp;(INT(((YEAR(B709)-YEAR(Config!$C$7))*12+MONTH(B709)-MONTH(Config!$C$7))/3)+1)))</f>
        <v/>
      </c>
      <c r="J709" s="76">
        <f>IF(E709="","",IFERROR(INDEX(Config!$C$11:$C$22,MATCH(E709,Config!$B$11:$B$22,0)),"No"))</f>
        <v/>
      </c>
      <c r="K709" s="77">
        <f>IF(B709="","",DATE(YEAR(B709),MONTH(B709),1))</f>
        <v/>
      </c>
    </row>
    <row r="710">
      <c r="B710" s="78" t="n"/>
      <c r="C710" s="79" t="n"/>
      <c r="D710" s="79" t="n"/>
      <c r="E710" s="79" t="n"/>
      <c r="F710" s="80" t="n"/>
      <c r="G710" s="76">
        <f>IF(D710="","",IFERROR(INDEX(Presupuesto!$C$9:$C$33,MATCH(D710,Presupuesto!$B$9:$B$33,0)),""))</f>
        <v/>
      </c>
      <c r="H710" s="76">
        <f>IF(B710="","",CHOOSE(MONTH(B710),"Ene","Feb","Mar","Abr","May","Jun","Jul","Ago","Sep","Oct","Nov","Dic")&amp;" "&amp;YEAR(B710))</f>
        <v/>
      </c>
      <c r="I710" s="76">
        <f>IF(B710="","",IF((YEAR(B710)-YEAR(Config!$C$7))*12+MONTH(B710)-MONTH(Config!$C$7)&lt;0,"Antes","T"&amp;(INT(((YEAR(B710)-YEAR(Config!$C$7))*12+MONTH(B710)-MONTH(Config!$C$7))/3)+1)))</f>
        <v/>
      </c>
      <c r="J710" s="76">
        <f>IF(E710="","",IFERROR(INDEX(Config!$C$11:$C$22,MATCH(E710,Config!$B$11:$B$22,0)),"No"))</f>
        <v/>
      </c>
      <c r="K710" s="77">
        <f>IF(B710="","",DATE(YEAR(B710),MONTH(B710),1))</f>
        <v/>
      </c>
    </row>
    <row r="711">
      <c r="B711" s="78" t="n"/>
      <c r="C711" s="79" t="n"/>
      <c r="D711" s="79" t="n"/>
      <c r="E711" s="79" t="n"/>
      <c r="F711" s="80" t="n"/>
      <c r="G711" s="76">
        <f>IF(D711="","",IFERROR(INDEX(Presupuesto!$C$9:$C$33,MATCH(D711,Presupuesto!$B$9:$B$33,0)),""))</f>
        <v/>
      </c>
      <c r="H711" s="76">
        <f>IF(B711="","",CHOOSE(MONTH(B711),"Ene","Feb","Mar","Abr","May","Jun","Jul","Ago","Sep","Oct","Nov","Dic")&amp;" "&amp;YEAR(B711))</f>
        <v/>
      </c>
      <c r="I711" s="76">
        <f>IF(B711="","",IF((YEAR(B711)-YEAR(Config!$C$7))*12+MONTH(B711)-MONTH(Config!$C$7)&lt;0,"Antes","T"&amp;(INT(((YEAR(B711)-YEAR(Config!$C$7))*12+MONTH(B711)-MONTH(Config!$C$7))/3)+1)))</f>
        <v/>
      </c>
      <c r="J711" s="76">
        <f>IF(E711="","",IFERROR(INDEX(Config!$C$11:$C$22,MATCH(E711,Config!$B$11:$B$22,0)),"No"))</f>
        <v/>
      </c>
      <c r="K711" s="77">
        <f>IF(B711="","",DATE(YEAR(B711),MONTH(B711),1))</f>
        <v/>
      </c>
    </row>
    <row r="712">
      <c r="B712" s="78" t="n"/>
      <c r="C712" s="79" t="n"/>
      <c r="D712" s="79" t="n"/>
      <c r="E712" s="79" t="n"/>
      <c r="F712" s="80" t="n"/>
      <c r="G712" s="76">
        <f>IF(D712="","",IFERROR(INDEX(Presupuesto!$C$9:$C$33,MATCH(D712,Presupuesto!$B$9:$B$33,0)),""))</f>
        <v/>
      </c>
      <c r="H712" s="76">
        <f>IF(B712="","",CHOOSE(MONTH(B712),"Ene","Feb","Mar","Abr","May","Jun","Jul","Ago","Sep","Oct","Nov","Dic")&amp;" "&amp;YEAR(B712))</f>
        <v/>
      </c>
      <c r="I712" s="76">
        <f>IF(B712="","",IF((YEAR(B712)-YEAR(Config!$C$7))*12+MONTH(B712)-MONTH(Config!$C$7)&lt;0,"Antes","T"&amp;(INT(((YEAR(B712)-YEAR(Config!$C$7))*12+MONTH(B712)-MONTH(Config!$C$7))/3)+1)))</f>
        <v/>
      </c>
      <c r="J712" s="76">
        <f>IF(E712="","",IFERROR(INDEX(Config!$C$11:$C$22,MATCH(E712,Config!$B$11:$B$22,0)),"No"))</f>
        <v/>
      </c>
      <c r="K712" s="77">
        <f>IF(B712="","",DATE(YEAR(B712),MONTH(B712),1))</f>
        <v/>
      </c>
    </row>
    <row r="713">
      <c r="B713" s="78" t="n"/>
      <c r="C713" s="79" t="n"/>
      <c r="D713" s="79" t="n"/>
      <c r="E713" s="79" t="n"/>
      <c r="F713" s="80" t="n"/>
      <c r="G713" s="76">
        <f>IF(D713="","",IFERROR(INDEX(Presupuesto!$C$9:$C$33,MATCH(D713,Presupuesto!$B$9:$B$33,0)),""))</f>
        <v/>
      </c>
      <c r="H713" s="76">
        <f>IF(B713="","",CHOOSE(MONTH(B713),"Ene","Feb","Mar","Abr","May","Jun","Jul","Ago","Sep","Oct","Nov","Dic")&amp;" "&amp;YEAR(B713))</f>
        <v/>
      </c>
      <c r="I713" s="76">
        <f>IF(B713="","",IF((YEAR(B713)-YEAR(Config!$C$7))*12+MONTH(B713)-MONTH(Config!$C$7)&lt;0,"Antes","T"&amp;(INT(((YEAR(B713)-YEAR(Config!$C$7))*12+MONTH(B713)-MONTH(Config!$C$7))/3)+1)))</f>
        <v/>
      </c>
      <c r="J713" s="76">
        <f>IF(E713="","",IFERROR(INDEX(Config!$C$11:$C$22,MATCH(E713,Config!$B$11:$B$22,0)),"No"))</f>
        <v/>
      </c>
      <c r="K713" s="77">
        <f>IF(B713="","",DATE(YEAR(B713),MONTH(B713),1))</f>
        <v/>
      </c>
    </row>
    <row r="714">
      <c r="B714" s="78" t="n"/>
      <c r="C714" s="79" t="n"/>
      <c r="D714" s="79" t="n"/>
      <c r="E714" s="79" t="n"/>
      <c r="F714" s="80" t="n"/>
      <c r="G714" s="76">
        <f>IF(D714="","",IFERROR(INDEX(Presupuesto!$C$9:$C$33,MATCH(D714,Presupuesto!$B$9:$B$33,0)),""))</f>
        <v/>
      </c>
      <c r="H714" s="76">
        <f>IF(B714="","",CHOOSE(MONTH(B714),"Ene","Feb","Mar","Abr","May","Jun","Jul","Ago","Sep","Oct","Nov","Dic")&amp;" "&amp;YEAR(B714))</f>
        <v/>
      </c>
      <c r="I714" s="76">
        <f>IF(B714="","",IF((YEAR(B714)-YEAR(Config!$C$7))*12+MONTH(B714)-MONTH(Config!$C$7)&lt;0,"Antes","T"&amp;(INT(((YEAR(B714)-YEAR(Config!$C$7))*12+MONTH(B714)-MONTH(Config!$C$7))/3)+1)))</f>
        <v/>
      </c>
      <c r="J714" s="76">
        <f>IF(E714="","",IFERROR(INDEX(Config!$C$11:$C$22,MATCH(E714,Config!$B$11:$B$22,0)),"No"))</f>
        <v/>
      </c>
      <c r="K714" s="77">
        <f>IF(B714="","",DATE(YEAR(B714),MONTH(B714),1))</f>
        <v/>
      </c>
    </row>
    <row r="715">
      <c r="B715" s="78" t="n"/>
      <c r="C715" s="79" t="n"/>
      <c r="D715" s="79" t="n"/>
      <c r="E715" s="79" t="n"/>
      <c r="F715" s="80" t="n"/>
      <c r="G715" s="76">
        <f>IF(D715="","",IFERROR(INDEX(Presupuesto!$C$9:$C$33,MATCH(D715,Presupuesto!$B$9:$B$33,0)),""))</f>
        <v/>
      </c>
      <c r="H715" s="76">
        <f>IF(B715="","",CHOOSE(MONTH(B715),"Ene","Feb","Mar","Abr","May","Jun","Jul","Ago","Sep","Oct","Nov","Dic")&amp;" "&amp;YEAR(B715))</f>
        <v/>
      </c>
      <c r="I715" s="76">
        <f>IF(B715="","",IF((YEAR(B715)-YEAR(Config!$C$7))*12+MONTH(B715)-MONTH(Config!$C$7)&lt;0,"Antes","T"&amp;(INT(((YEAR(B715)-YEAR(Config!$C$7))*12+MONTH(B715)-MONTH(Config!$C$7))/3)+1)))</f>
        <v/>
      </c>
      <c r="J715" s="76">
        <f>IF(E715="","",IFERROR(INDEX(Config!$C$11:$C$22,MATCH(E715,Config!$B$11:$B$22,0)),"No"))</f>
        <v/>
      </c>
      <c r="K715" s="77">
        <f>IF(B715="","",DATE(YEAR(B715),MONTH(B715),1))</f>
        <v/>
      </c>
    </row>
    <row r="716">
      <c r="B716" s="78" t="n"/>
      <c r="C716" s="79" t="n"/>
      <c r="D716" s="79" t="n"/>
      <c r="E716" s="79" t="n"/>
      <c r="F716" s="80" t="n"/>
      <c r="G716" s="76">
        <f>IF(D716="","",IFERROR(INDEX(Presupuesto!$C$9:$C$33,MATCH(D716,Presupuesto!$B$9:$B$33,0)),""))</f>
        <v/>
      </c>
      <c r="H716" s="76">
        <f>IF(B716="","",CHOOSE(MONTH(B716),"Ene","Feb","Mar","Abr","May","Jun","Jul","Ago","Sep","Oct","Nov","Dic")&amp;" "&amp;YEAR(B716))</f>
        <v/>
      </c>
      <c r="I716" s="76">
        <f>IF(B716="","",IF((YEAR(B716)-YEAR(Config!$C$7))*12+MONTH(B716)-MONTH(Config!$C$7)&lt;0,"Antes","T"&amp;(INT(((YEAR(B716)-YEAR(Config!$C$7))*12+MONTH(B716)-MONTH(Config!$C$7))/3)+1)))</f>
        <v/>
      </c>
      <c r="J716" s="76">
        <f>IF(E716="","",IFERROR(INDEX(Config!$C$11:$C$22,MATCH(E716,Config!$B$11:$B$22,0)),"No"))</f>
        <v/>
      </c>
      <c r="K716" s="77">
        <f>IF(B716="","",DATE(YEAR(B716),MONTH(B716),1))</f>
        <v/>
      </c>
    </row>
    <row r="717">
      <c r="B717" s="78" t="n"/>
      <c r="C717" s="79" t="n"/>
      <c r="D717" s="79" t="n"/>
      <c r="E717" s="79" t="n"/>
      <c r="F717" s="80" t="n"/>
      <c r="G717" s="76">
        <f>IF(D717="","",IFERROR(INDEX(Presupuesto!$C$9:$C$33,MATCH(D717,Presupuesto!$B$9:$B$33,0)),""))</f>
        <v/>
      </c>
      <c r="H717" s="76">
        <f>IF(B717="","",CHOOSE(MONTH(B717),"Ene","Feb","Mar","Abr","May","Jun","Jul","Ago","Sep","Oct","Nov","Dic")&amp;" "&amp;YEAR(B717))</f>
        <v/>
      </c>
      <c r="I717" s="76">
        <f>IF(B717="","",IF((YEAR(B717)-YEAR(Config!$C$7))*12+MONTH(B717)-MONTH(Config!$C$7)&lt;0,"Antes","T"&amp;(INT(((YEAR(B717)-YEAR(Config!$C$7))*12+MONTH(B717)-MONTH(Config!$C$7))/3)+1)))</f>
        <v/>
      </c>
      <c r="J717" s="76">
        <f>IF(E717="","",IFERROR(INDEX(Config!$C$11:$C$22,MATCH(E717,Config!$B$11:$B$22,0)),"No"))</f>
        <v/>
      </c>
      <c r="K717" s="77">
        <f>IF(B717="","",DATE(YEAR(B717),MONTH(B717),1))</f>
        <v/>
      </c>
    </row>
    <row r="718">
      <c r="B718" s="78" t="n"/>
      <c r="C718" s="79" t="n"/>
      <c r="D718" s="79" t="n"/>
      <c r="E718" s="79" t="n"/>
      <c r="F718" s="80" t="n"/>
      <c r="G718" s="76">
        <f>IF(D718="","",IFERROR(INDEX(Presupuesto!$C$9:$C$33,MATCH(D718,Presupuesto!$B$9:$B$33,0)),""))</f>
        <v/>
      </c>
      <c r="H718" s="76">
        <f>IF(B718="","",CHOOSE(MONTH(B718),"Ene","Feb","Mar","Abr","May","Jun","Jul","Ago","Sep","Oct","Nov","Dic")&amp;" "&amp;YEAR(B718))</f>
        <v/>
      </c>
      <c r="I718" s="76">
        <f>IF(B718="","",IF((YEAR(B718)-YEAR(Config!$C$7))*12+MONTH(B718)-MONTH(Config!$C$7)&lt;0,"Antes","T"&amp;(INT(((YEAR(B718)-YEAR(Config!$C$7))*12+MONTH(B718)-MONTH(Config!$C$7))/3)+1)))</f>
        <v/>
      </c>
      <c r="J718" s="76">
        <f>IF(E718="","",IFERROR(INDEX(Config!$C$11:$C$22,MATCH(E718,Config!$B$11:$B$22,0)),"No"))</f>
        <v/>
      </c>
      <c r="K718" s="77">
        <f>IF(B718="","",DATE(YEAR(B718),MONTH(B718),1))</f>
        <v/>
      </c>
    </row>
    <row r="719">
      <c r="B719" s="78" t="n"/>
      <c r="C719" s="79" t="n"/>
      <c r="D719" s="79" t="n"/>
      <c r="E719" s="79" t="n"/>
      <c r="F719" s="80" t="n"/>
      <c r="G719" s="76">
        <f>IF(D719="","",IFERROR(INDEX(Presupuesto!$C$9:$C$33,MATCH(D719,Presupuesto!$B$9:$B$33,0)),""))</f>
        <v/>
      </c>
      <c r="H719" s="76">
        <f>IF(B719="","",CHOOSE(MONTH(B719),"Ene","Feb","Mar","Abr","May","Jun","Jul","Ago","Sep","Oct","Nov","Dic")&amp;" "&amp;YEAR(B719))</f>
        <v/>
      </c>
      <c r="I719" s="76">
        <f>IF(B719="","",IF((YEAR(B719)-YEAR(Config!$C$7))*12+MONTH(B719)-MONTH(Config!$C$7)&lt;0,"Antes","T"&amp;(INT(((YEAR(B719)-YEAR(Config!$C$7))*12+MONTH(B719)-MONTH(Config!$C$7))/3)+1)))</f>
        <v/>
      </c>
      <c r="J719" s="76">
        <f>IF(E719="","",IFERROR(INDEX(Config!$C$11:$C$22,MATCH(E719,Config!$B$11:$B$22,0)),"No"))</f>
        <v/>
      </c>
      <c r="K719" s="77">
        <f>IF(B719="","",DATE(YEAR(B719),MONTH(B719),1))</f>
        <v/>
      </c>
    </row>
    <row r="720">
      <c r="B720" s="78" t="n"/>
      <c r="C720" s="79" t="n"/>
      <c r="D720" s="79" t="n"/>
      <c r="E720" s="79" t="n"/>
      <c r="F720" s="80" t="n"/>
      <c r="G720" s="76">
        <f>IF(D720="","",IFERROR(INDEX(Presupuesto!$C$9:$C$33,MATCH(D720,Presupuesto!$B$9:$B$33,0)),""))</f>
        <v/>
      </c>
      <c r="H720" s="76">
        <f>IF(B720="","",CHOOSE(MONTH(B720),"Ene","Feb","Mar","Abr","May","Jun","Jul","Ago","Sep","Oct","Nov","Dic")&amp;" "&amp;YEAR(B720))</f>
        <v/>
      </c>
      <c r="I720" s="76">
        <f>IF(B720="","",IF((YEAR(B720)-YEAR(Config!$C$7))*12+MONTH(B720)-MONTH(Config!$C$7)&lt;0,"Antes","T"&amp;(INT(((YEAR(B720)-YEAR(Config!$C$7))*12+MONTH(B720)-MONTH(Config!$C$7))/3)+1)))</f>
        <v/>
      </c>
      <c r="J720" s="76">
        <f>IF(E720="","",IFERROR(INDEX(Config!$C$11:$C$22,MATCH(E720,Config!$B$11:$B$22,0)),"No"))</f>
        <v/>
      </c>
      <c r="K720" s="77">
        <f>IF(B720="","",DATE(YEAR(B720),MONTH(B720),1))</f>
        <v/>
      </c>
    </row>
    <row r="721">
      <c r="B721" s="78" t="n"/>
      <c r="C721" s="79" t="n"/>
      <c r="D721" s="79" t="n"/>
      <c r="E721" s="79" t="n"/>
      <c r="F721" s="80" t="n"/>
      <c r="G721" s="76">
        <f>IF(D721="","",IFERROR(INDEX(Presupuesto!$C$9:$C$33,MATCH(D721,Presupuesto!$B$9:$B$33,0)),""))</f>
        <v/>
      </c>
      <c r="H721" s="76">
        <f>IF(B721="","",CHOOSE(MONTH(B721),"Ene","Feb","Mar","Abr","May","Jun","Jul","Ago","Sep","Oct","Nov","Dic")&amp;" "&amp;YEAR(B721))</f>
        <v/>
      </c>
      <c r="I721" s="76">
        <f>IF(B721="","",IF((YEAR(B721)-YEAR(Config!$C$7))*12+MONTH(B721)-MONTH(Config!$C$7)&lt;0,"Antes","T"&amp;(INT(((YEAR(B721)-YEAR(Config!$C$7))*12+MONTH(B721)-MONTH(Config!$C$7))/3)+1)))</f>
        <v/>
      </c>
      <c r="J721" s="76">
        <f>IF(E721="","",IFERROR(INDEX(Config!$C$11:$C$22,MATCH(E721,Config!$B$11:$B$22,0)),"No"))</f>
        <v/>
      </c>
      <c r="K721" s="77">
        <f>IF(B721="","",DATE(YEAR(B721),MONTH(B721),1))</f>
        <v/>
      </c>
    </row>
    <row r="722">
      <c r="B722" s="78" t="n"/>
      <c r="C722" s="79" t="n"/>
      <c r="D722" s="79" t="n"/>
      <c r="E722" s="79" t="n"/>
      <c r="F722" s="80" t="n"/>
      <c r="G722" s="76">
        <f>IF(D722="","",IFERROR(INDEX(Presupuesto!$C$9:$C$33,MATCH(D722,Presupuesto!$B$9:$B$33,0)),""))</f>
        <v/>
      </c>
      <c r="H722" s="76">
        <f>IF(B722="","",CHOOSE(MONTH(B722),"Ene","Feb","Mar","Abr","May","Jun","Jul","Ago","Sep","Oct","Nov","Dic")&amp;" "&amp;YEAR(B722))</f>
        <v/>
      </c>
      <c r="I722" s="76">
        <f>IF(B722="","",IF((YEAR(B722)-YEAR(Config!$C$7))*12+MONTH(B722)-MONTH(Config!$C$7)&lt;0,"Antes","T"&amp;(INT(((YEAR(B722)-YEAR(Config!$C$7))*12+MONTH(B722)-MONTH(Config!$C$7))/3)+1)))</f>
        <v/>
      </c>
      <c r="J722" s="76">
        <f>IF(E722="","",IFERROR(INDEX(Config!$C$11:$C$22,MATCH(E722,Config!$B$11:$B$22,0)),"No"))</f>
        <v/>
      </c>
      <c r="K722" s="77">
        <f>IF(B722="","",DATE(YEAR(B722),MONTH(B722),1))</f>
        <v/>
      </c>
    </row>
    <row r="723">
      <c r="B723" s="78" t="n"/>
      <c r="C723" s="79" t="n"/>
      <c r="D723" s="79" t="n"/>
      <c r="E723" s="79" t="n"/>
      <c r="F723" s="80" t="n"/>
      <c r="G723" s="76">
        <f>IF(D723="","",IFERROR(INDEX(Presupuesto!$C$9:$C$33,MATCH(D723,Presupuesto!$B$9:$B$33,0)),""))</f>
        <v/>
      </c>
      <c r="H723" s="76">
        <f>IF(B723="","",CHOOSE(MONTH(B723),"Ene","Feb","Mar","Abr","May","Jun","Jul","Ago","Sep","Oct","Nov","Dic")&amp;" "&amp;YEAR(B723))</f>
        <v/>
      </c>
      <c r="I723" s="76">
        <f>IF(B723="","",IF((YEAR(B723)-YEAR(Config!$C$7))*12+MONTH(B723)-MONTH(Config!$C$7)&lt;0,"Antes","T"&amp;(INT(((YEAR(B723)-YEAR(Config!$C$7))*12+MONTH(B723)-MONTH(Config!$C$7))/3)+1)))</f>
        <v/>
      </c>
      <c r="J723" s="76">
        <f>IF(E723="","",IFERROR(INDEX(Config!$C$11:$C$22,MATCH(E723,Config!$B$11:$B$22,0)),"No"))</f>
        <v/>
      </c>
      <c r="K723" s="77">
        <f>IF(B723="","",DATE(YEAR(B723),MONTH(B723),1))</f>
        <v/>
      </c>
    </row>
    <row r="724">
      <c r="B724" s="78" t="n"/>
      <c r="C724" s="79" t="n"/>
      <c r="D724" s="79" t="n"/>
      <c r="E724" s="79" t="n"/>
      <c r="F724" s="80" t="n"/>
      <c r="G724" s="76">
        <f>IF(D724="","",IFERROR(INDEX(Presupuesto!$C$9:$C$33,MATCH(D724,Presupuesto!$B$9:$B$33,0)),""))</f>
        <v/>
      </c>
      <c r="H724" s="76">
        <f>IF(B724="","",CHOOSE(MONTH(B724),"Ene","Feb","Mar","Abr","May","Jun","Jul","Ago","Sep","Oct","Nov","Dic")&amp;" "&amp;YEAR(B724))</f>
        <v/>
      </c>
      <c r="I724" s="76">
        <f>IF(B724="","",IF((YEAR(B724)-YEAR(Config!$C$7))*12+MONTH(B724)-MONTH(Config!$C$7)&lt;0,"Antes","T"&amp;(INT(((YEAR(B724)-YEAR(Config!$C$7))*12+MONTH(B724)-MONTH(Config!$C$7))/3)+1)))</f>
        <v/>
      </c>
      <c r="J724" s="76">
        <f>IF(E724="","",IFERROR(INDEX(Config!$C$11:$C$22,MATCH(E724,Config!$B$11:$B$22,0)),"No"))</f>
        <v/>
      </c>
      <c r="K724" s="77">
        <f>IF(B724="","",DATE(YEAR(B724),MONTH(B724),1))</f>
        <v/>
      </c>
    </row>
    <row r="725">
      <c r="B725" s="78" t="n"/>
      <c r="C725" s="79" t="n"/>
      <c r="D725" s="79" t="n"/>
      <c r="E725" s="79" t="n"/>
      <c r="F725" s="80" t="n"/>
      <c r="G725" s="76">
        <f>IF(D725="","",IFERROR(INDEX(Presupuesto!$C$9:$C$33,MATCH(D725,Presupuesto!$B$9:$B$33,0)),""))</f>
        <v/>
      </c>
      <c r="H725" s="76">
        <f>IF(B725="","",CHOOSE(MONTH(B725),"Ene","Feb","Mar","Abr","May","Jun","Jul","Ago","Sep","Oct","Nov","Dic")&amp;" "&amp;YEAR(B725))</f>
        <v/>
      </c>
      <c r="I725" s="76">
        <f>IF(B725="","",IF((YEAR(B725)-YEAR(Config!$C$7))*12+MONTH(B725)-MONTH(Config!$C$7)&lt;0,"Antes","T"&amp;(INT(((YEAR(B725)-YEAR(Config!$C$7))*12+MONTH(B725)-MONTH(Config!$C$7))/3)+1)))</f>
        <v/>
      </c>
      <c r="J725" s="76">
        <f>IF(E725="","",IFERROR(INDEX(Config!$C$11:$C$22,MATCH(E725,Config!$B$11:$B$22,0)),"No"))</f>
        <v/>
      </c>
      <c r="K725" s="77">
        <f>IF(B725="","",DATE(YEAR(B725),MONTH(B725),1))</f>
        <v/>
      </c>
    </row>
    <row r="726">
      <c r="B726" s="78" t="n"/>
      <c r="C726" s="79" t="n"/>
      <c r="D726" s="79" t="n"/>
      <c r="E726" s="79" t="n"/>
      <c r="F726" s="80" t="n"/>
      <c r="G726" s="76">
        <f>IF(D726="","",IFERROR(INDEX(Presupuesto!$C$9:$C$33,MATCH(D726,Presupuesto!$B$9:$B$33,0)),""))</f>
        <v/>
      </c>
      <c r="H726" s="76">
        <f>IF(B726="","",CHOOSE(MONTH(B726),"Ene","Feb","Mar","Abr","May","Jun","Jul","Ago","Sep","Oct","Nov","Dic")&amp;" "&amp;YEAR(B726))</f>
        <v/>
      </c>
      <c r="I726" s="76">
        <f>IF(B726="","",IF((YEAR(B726)-YEAR(Config!$C$7))*12+MONTH(B726)-MONTH(Config!$C$7)&lt;0,"Antes","T"&amp;(INT(((YEAR(B726)-YEAR(Config!$C$7))*12+MONTH(B726)-MONTH(Config!$C$7))/3)+1)))</f>
        <v/>
      </c>
      <c r="J726" s="76">
        <f>IF(E726="","",IFERROR(INDEX(Config!$C$11:$C$22,MATCH(E726,Config!$B$11:$B$22,0)),"No"))</f>
        <v/>
      </c>
      <c r="K726" s="77">
        <f>IF(B726="","",DATE(YEAR(B726),MONTH(B726),1))</f>
        <v/>
      </c>
    </row>
    <row r="727">
      <c r="B727" s="78" t="n"/>
      <c r="C727" s="79" t="n"/>
      <c r="D727" s="79" t="n"/>
      <c r="E727" s="79" t="n"/>
      <c r="F727" s="80" t="n"/>
      <c r="G727" s="76">
        <f>IF(D727="","",IFERROR(INDEX(Presupuesto!$C$9:$C$33,MATCH(D727,Presupuesto!$B$9:$B$33,0)),""))</f>
        <v/>
      </c>
      <c r="H727" s="76">
        <f>IF(B727="","",CHOOSE(MONTH(B727),"Ene","Feb","Mar","Abr","May","Jun","Jul","Ago","Sep","Oct","Nov","Dic")&amp;" "&amp;YEAR(B727))</f>
        <v/>
      </c>
      <c r="I727" s="76">
        <f>IF(B727="","",IF((YEAR(B727)-YEAR(Config!$C$7))*12+MONTH(B727)-MONTH(Config!$C$7)&lt;0,"Antes","T"&amp;(INT(((YEAR(B727)-YEAR(Config!$C$7))*12+MONTH(B727)-MONTH(Config!$C$7))/3)+1)))</f>
        <v/>
      </c>
      <c r="J727" s="76">
        <f>IF(E727="","",IFERROR(INDEX(Config!$C$11:$C$22,MATCH(E727,Config!$B$11:$B$22,0)),"No"))</f>
        <v/>
      </c>
      <c r="K727" s="77">
        <f>IF(B727="","",DATE(YEAR(B727),MONTH(B727),1))</f>
        <v/>
      </c>
    </row>
    <row r="728">
      <c r="B728" s="78" t="n"/>
      <c r="C728" s="79" t="n"/>
      <c r="D728" s="79" t="n"/>
      <c r="E728" s="79" t="n"/>
      <c r="F728" s="80" t="n"/>
      <c r="G728" s="76">
        <f>IF(D728="","",IFERROR(INDEX(Presupuesto!$C$9:$C$33,MATCH(D728,Presupuesto!$B$9:$B$33,0)),""))</f>
        <v/>
      </c>
      <c r="H728" s="76">
        <f>IF(B728="","",CHOOSE(MONTH(B728),"Ene","Feb","Mar","Abr","May","Jun","Jul","Ago","Sep","Oct","Nov","Dic")&amp;" "&amp;YEAR(B728))</f>
        <v/>
      </c>
      <c r="I728" s="76">
        <f>IF(B728="","",IF((YEAR(B728)-YEAR(Config!$C$7))*12+MONTH(B728)-MONTH(Config!$C$7)&lt;0,"Antes","T"&amp;(INT(((YEAR(B728)-YEAR(Config!$C$7))*12+MONTH(B728)-MONTH(Config!$C$7))/3)+1)))</f>
        <v/>
      </c>
      <c r="J728" s="76">
        <f>IF(E728="","",IFERROR(INDEX(Config!$C$11:$C$22,MATCH(E728,Config!$B$11:$B$22,0)),"No"))</f>
        <v/>
      </c>
      <c r="K728" s="77">
        <f>IF(B728="","",DATE(YEAR(B728),MONTH(B728),1))</f>
        <v/>
      </c>
    </row>
    <row r="729">
      <c r="B729" s="78" t="n"/>
      <c r="C729" s="79" t="n"/>
      <c r="D729" s="79" t="n"/>
      <c r="E729" s="79" t="n"/>
      <c r="F729" s="80" t="n"/>
      <c r="G729" s="76">
        <f>IF(D729="","",IFERROR(INDEX(Presupuesto!$C$9:$C$33,MATCH(D729,Presupuesto!$B$9:$B$33,0)),""))</f>
        <v/>
      </c>
      <c r="H729" s="76">
        <f>IF(B729="","",CHOOSE(MONTH(B729),"Ene","Feb","Mar","Abr","May","Jun","Jul","Ago","Sep","Oct","Nov","Dic")&amp;" "&amp;YEAR(B729))</f>
        <v/>
      </c>
      <c r="I729" s="76">
        <f>IF(B729="","",IF((YEAR(B729)-YEAR(Config!$C$7))*12+MONTH(B729)-MONTH(Config!$C$7)&lt;0,"Antes","T"&amp;(INT(((YEAR(B729)-YEAR(Config!$C$7))*12+MONTH(B729)-MONTH(Config!$C$7))/3)+1)))</f>
        <v/>
      </c>
      <c r="J729" s="76">
        <f>IF(E729="","",IFERROR(INDEX(Config!$C$11:$C$22,MATCH(E729,Config!$B$11:$B$22,0)),"No"))</f>
        <v/>
      </c>
      <c r="K729" s="77">
        <f>IF(B729="","",DATE(YEAR(B729),MONTH(B729),1))</f>
        <v/>
      </c>
    </row>
    <row r="730">
      <c r="B730" s="78" t="n"/>
      <c r="C730" s="79" t="n"/>
      <c r="D730" s="79" t="n"/>
      <c r="E730" s="79" t="n"/>
      <c r="F730" s="80" t="n"/>
      <c r="G730" s="76">
        <f>IF(D730="","",IFERROR(INDEX(Presupuesto!$C$9:$C$33,MATCH(D730,Presupuesto!$B$9:$B$33,0)),""))</f>
        <v/>
      </c>
      <c r="H730" s="76">
        <f>IF(B730="","",CHOOSE(MONTH(B730),"Ene","Feb","Mar","Abr","May","Jun","Jul","Ago","Sep","Oct","Nov","Dic")&amp;" "&amp;YEAR(B730))</f>
        <v/>
      </c>
      <c r="I730" s="76">
        <f>IF(B730="","",IF((YEAR(B730)-YEAR(Config!$C$7))*12+MONTH(B730)-MONTH(Config!$C$7)&lt;0,"Antes","T"&amp;(INT(((YEAR(B730)-YEAR(Config!$C$7))*12+MONTH(B730)-MONTH(Config!$C$7))/3)+1)))</f>
        <v/>
      </c>
      <c r="J730" s="76">
        <f>IF(E730="","",IFERROR(INDEX(Config!$C$11:$C$22,MATCH(E730,Config!$B$11:$B$22,0)),"No"))</f>
        <v/>
      </c>
      <c r="K730" s="77">
        <f>IF(B730="","",DATE(YEAR(B730),MONTH(B730),1))</f>
        <v/>
      </c>
    </row>
    <row r="731">
      <c r="B731" s="78" t="n"/>
      <c r="C731" s="79" t="n"/>
      <c r="D731" s="79" t="n"/>
      <c r="E731" s="79" t="n"/>
      <c r="F731" s="80" t="n"/>
      <c r="G731" s="76">
        <f>IF(D731="","",IFERROR(INDEX(Presupuesto!$C$9:$C$33,MATCH(D731,Presupuesto!$B$9:$B$33,0)),""))</f>
        <v/>
      </c>
      <c r="H731" s="76">
        <f>IF(B731="","",CHOOSE(MONTH(B731),"Ene","Feb","Mar","Abr","May","Jun","Jul","Ago","Sep","Oct","Nov","Dic")&amp;" "&amp;YEAR(B731))</f>
        <v/>
      </c>
      <c r="I731" s="76">
        <f>IF(B731="","",IF((YEAR(B731)-YEAR(Config!$C$7))*12+MONTH(B731)-MONTH(Config!$C$7)&lt;0,"Antes","T"&amp;(INT(((YEAR(B731)-YEAR(Config!$C$7))*12+MONTH(B731)-MONTH(Config!$C$7))/3)+1)))</f>
        <v/>
      </c>
      <c r="J731" s="76">
        <f>IF(E731="","",IFERROR(INDEX(Config!$C$11:$C$22,MATCH(E731,Config!$B$11:$B$22,0)),"No"))</f>
        <v/>
      </c>
      <c r="K731" s="77">
        <f>IF(B731="","",DATE(YEAR(B731),MONTH(B731),1))</f>
        <v/>
      </c>
    </row>
    <row r="732">
      <c r="B732" s="78" t="n"/>
      <c r="C732" s="79" t="n"/>
      <c r="D732" s="79" t="n"/>
      <c r="E732" s="79" t="n"/>
      <c r="F732" s="80" t="n"/>
      <c r="G732" s="76">
        <f>IF(D732="","",IFERROR(INDEX(Presupuesto!$C$9:$C$33,MATCH(D732,Presupuesto!$B$9:$B$33,0)),""))</f>
        <v/>
      </c>
      <c r="H732" s="76">
        <f>IF(B732="","",CHOOSE(MONTH(B732),"Ene","Feb","Mar","Abr","May","Jun","Jul","Ago","Sep","Oct","Nov","Dic")&amp;" "&amp;YEAR(B732))</f>
        <v/>
      </c>
      <c r="I732" s="76">
        <f>IF(B732="","",IF((YEAR(B732)-YEAR(Config!$C$7))*12+MONTH(B732)-MONTH(Config!$C$7)&lt;0,"Antes","T"&amp;(INT(((YEAR(B732)-YEAR(Config!$C$7))*12+MONTH(B732)-MONTH(Config!$C$7))/3)+1)))</f>
        <v/>
      </c>
      <c r="J732" s="76">
        <f>IF(E732="","",IFERROR(INDEX(Config!$C$11:$C$22,MATCH(E732,Config!$B$11:$B$22,0)),"No"))</f>
        <v/>
      </c>
      <c r="K732" s="77">
        <f>IF(B732="","",DATE(YEAR(B732),MONTH(B732),1))</f>
        <v/>
      </c>
    </row>
    <row r="733">
      <c r="B733" s="78" t="n"/>
      <c r="C733" s="79" t="n"/>
      <c r="D733" s="79" t="n"/>
      <c r="E733" s="79" t="n"/>
      <c r="F733" s="80" t="n"/>
      <c r="G733" s="76">
        <f>IF(D733="","",IFERROR(INDEX(Presupuesto!$C$9:$C$33,MATCH(D733,Presupuesto!$B$9:$B$33,0)),""))</f>
        <v/>
      </c>
      <c r="H733" s="76">
        <f>IF(B733="","",CHOOSE(MONTH(B733),"Ene","Feb","Mar","Abr","May","Jun","Jul","Ago","Sep","Oct","Nov","Dic")&amp;" "&amp;YEAR(B733))</f>
        <v/>
      </c>
      <c r="I733" s="76">
        <f>IF(B733="","",IF((YEAR(B733)-YEAR(Config!$C$7))*12+MONTH(B733)-MONTH(Config!$C$7)&lt;0,"Antes","T"&amp;(INT(((YEAR(B733)-YEAR(Config!$C$7))*12+MONTH(B733)-MONTH(Config!$C$7))/3)+1)))</f>
        <v/>
      </c>
      <c r="J733" s="76">
        <f>IF(E733="","",IFERROR(INDEX(Config!$C$11:$C$22,MATCH(E733,Config!$B$11:$B$22,0)),"No"))</f>
        <v/>
      </c>
      <c r="K733" s="77">
        <f>IF(B733="","",DATE(YEAR(B733),MONTH(B733),1))</f>
        <v/>
      </c>
    </row>
    <row r="734">
      <c r="B734" s="78" t="n"/>
      <c r="C734" s="79" t="n"/>
      <c r="D734" s="79" t="n"/>
      <c r="E734" s="79" t="n"/>
      <c r="F734" s="80" t="n"/>
      <c r="G734" s="76">
        <f>IF(D734="","",IFERROR(INDEX(Presupuesto!$C$9:$C$33,MATCH(D734,Presupuesto!$B$9:$B$33,0)),""))</f>
        <v/>
      </c>
      <c r="H734" s="76">
        <f>IF(B734="","",CHOOSE(MONTH(B734),"Ene","Feb","Mar","Abr","May","Jun","Jul","Ago","Sep","Oct","Nov","Dic")&amp;" "&amp;YEAR(B734))</f>
        <v/>
      </c>
      <c r="I734" s="76">
        <f>IF(B734="","",IF((YEAR(B734)-YEAR(Config!$C$7))*12+MONTH(B734)-MONTH(Config!$C$7)&lt;0,"Antes","T"&amp;(INT(((YEAR(B734)-YEAR(Config!$C$7))*12+MONTH(B734)-MONTH(Config!$C$7))/3)+1)))</f>
        <v/>
      </c>
      <c r="J734" s="76">
        <f>IF(E734="","",IFERROR(INDEX(Config!$C$11:$C$22,MATCH(E734,Config!$B$11:$B$22,0)),"No"))</f>
        <v/>
      </c>
      <c r="K734" s="77">
        <f>IF(B734="","",DATE(YEAR(B734),MONTH(B734),1))</f>
        <v/>
      </c>
    </row>
    <row r="735">
      <c r="B735" s="78" t="n"/>
      <c r="C735" s="79" t="n"/>
      <c r="D735" s="79" t="n"/>
      <c r="E735" s="79" t="n"/>
      <c r="F735" s="80" t="n"/>
      <c r="G735" s="76">
        <f>IF(D735="","",IFERROR(INDEX(Presupuesto!$C$9:$C$33,MATCH(D735,Presupuesto!$B$9:$B$33,0)),""))</f>
        <v/>
      </c>
      <c r="H735" s="76">
        <f>IF(B735="","",CHOOSE(MONTH(B735),"Ene","Feb","Mar","Abr","May","Jun","Jul","Ago","Sep","Oct","Nov","Dic")&amp;" "&amp;YEAR(B735))</f>
        <v/>
      </c>
      <c r="I735" s="76">
        <f>IF(B735="","",IF((YEAR(B735)-YEAR(Config!$C$7))*12+MONTH(B735)-MONTH(Config!$C$7)&lt;0,"Antes","T"&amp;(INT(((YEAR(B735)-YEAR(Config!$C$7))*12+MONTH(B735)-MONTH(Config!$C$7))/3)+1)))</f>
        <v/>
      </c>
      <c r="J735" s="76">
        <f>IF(E735="","",IFERROR(INDEX(Config!$C$11:$C$22,MATCH(E735,Config!$B$11:$B$22,0)),"No"))</f>
        <v/>
      </c>
      <c r="K735" s="77">
        <f>IF(B735="","",DATE(YEAR(B735),MONTH(B735),1))</f>
        <v/>
      </c>
    </row>
    <row r="736">
      <c r="B736" s="78" t="n"/>
      <c r="C736" s="79" t="n"/>
      <c r="D736" s="79" t="n"/>
      <c r="E736" s="79" t="n"/>
      <c r="F736" s="80" t="n"/>
      <c r="G736" s="76">
        <f>IF(D736="","",IFERROR(INDEX(Presupuesto!$C$9:$C$33,MATCH(D736,Presupuesto!$B$9:$B$33,0)),""))</f>
        <v/>
      </c>
      <c r="H736" s="76">
        <f>IF(B736="","",CHOOSE(MONTH(B736),"Ene","Feb","Mar","Abr","May","Jun","Jul","Ago","Sep","Oct","Nov","Dic")&amp;" "&amp;YEAR(B736))</f>
        <v/>
      </c>
      <c r="I736" s="76">
        <f>IF(B736="","",IF((YEAR(B736)-YEAR(Config!$C$7))*12+MONTH(B736)-MONTH(Config!$C$7)&lt;0,"Antes","T"&amp;(INT(((YEAR(B736)-YEAR(Config!$C$7))*12+MONTH(B736)-MONTH(Config!$C$7))/3)+1)))</f>
        <v/>
      </c>
      <c r="J736" s="76">
        <f>IF(E736="","",IFERROR(INDEX(Config!$C$11:$C$22,MATCH(E736,Config!$B$11:$B$22,0)),"No"))</f>
        <v/>
      </c>
      <c r="K736" s="77">
        <f>IF(B736="","",DATE(YEAR(B736),MONTH(B736),1))</f>
        <v/>
      </c>
    </row>
    <row r="737">
      <c r="B737" s="78" t="n"/>
      <c r="C737" s="79" t="n"/>
      <c r="D737" s="79" t="n"/>
      <c r="E737" s="79" t="n"/>
      <c r="F737" s="80" t="n"/>
      <c r="G737" s="76">
        <f>IF(D737="","",IFERROR(INDEX(Presupuesto!$C$9:$C$33,MATCH(D737,Presupuesto!$B$9:$B$33,0)),""))</f>
        <v/>
      </c>
      <c r="H737" s="76">
        <f>IF(B737="","",CHOOSE(MONTH(B737),"Ene","Feb","Mar","Abr","May","Jun","Jul","Ago","Sep","Oct","Nov","Dic")&amp;" "&amp;YEAR(B737))</f>
        <v/>
      </c>
      <c r="I737" s="76">
        <f>IF(B737="","",IF((YEAR(B737)-YEAR(Config!$C$7))*12+MONTH(B737)-MONTH(Config!$C$7)&lt;0,"Antes","T"&amp;(INT(((YEAR(B737)-YEAR(Config!$C$7))*12+MONTH(B737)-MONTH(Config!$C$7))/3)+1)))</f>
        <v/>
      </c>
      <c r="J737" s="76">
        <f>IF(E737="","",IFERROR(INDEX(Config!$C$11:$C$22,MATCH(E737,Config!$B$11:$B$22,0)),"No"))</f>
        <v/>
      </c>
      <c r="K737" s="77">
        <f>IF(B737="","",DATE(YEAR(B737),MONTH(B737),1))</f>
        <v/>
      </c>
    </row>
    <row r="738">
      <c r="B738" s="78" t="n"/>
      <c r="C738" s="79" t="n"/>
      <c r="D738" s="79" t="n"/>
      <c r="E738" s="79" t="n"/>
      <c r="F738" s="80" t="n"/>
      <c r="G738" s="76">
        <f>IF(D738="","",IFERROR(INDEX(Presupuesto!$C$9:$C$33,MATCH(D738,Presupuesto!$B$9:$B$33,0)),""))</f>
        <v/>
      </c>
      <c r="H738" s="76">
        <f>IF(B738="","",CHOOSE(MONTH(B738),"Ene","Feb","Mar","Abr","May","Jun","Jul","Ago","Sep","Oct","Nov","Dic")&amp;" "&amp;YEAR(B738))</f>
        <v/>
      </c>
      <c r="I738" s="76">
        <f>IF(B738="","",IF((YEAR(B738)-YEAR(Config!$C$7))*12+MONTH(B738)-MONTH(Config!$C$7)&lt;0,"Antes","T"&amp;(INT(((YEAR(B738)-YEAR(Config!$C$7))*12+MONTH(B738)-MONTH(Config!$C$7))/3)+1)))</f>
        <v/>
      </c>
      <c r="J738" s="76">
        <f>IF(E738="","",IFERROR(INDEX(Config!$C$11:$C$22,MATCH(E738,Config!$B$11:$B$22,0)),"No"))</f>
        <v/>
      </c>
      <c r="K738" s="77">
        <f>IF(B738="","",DATE(YEAR(B738),MONTH(B738),1))</f>
        <v/>
      </c>
    </row>
    <row r="739">
      <c r="B739" s="78" t="n"/>
      <c r="C739" s="79" t="n"/>
      <c r="D739" s="79" t="n"/>
      <c r="E739" s="79" t="n"/>
      <c r="F739" s="80" t="n"/>
      <c r="G739" s="76">
        <f>IF(D739="","",IFERROR(INDEX(Presupuesto!$C$9:$C$33,MATCH(D739,Presupuesto!$B$9:$B$33,0)),""))</f>
        <v/>
      </c>
      <c r="H739" s="76">
        <f>IF(B739="","",CHOOSE(MONTH(B739),"Ene","Feb","Mar","Abr","May","Jun","Jul","Ago","Sep","Oct","Nov","Dic")&amp;" "&amp;YEAR(B739))</f>
        <v/>
      </c>
      <c r="I739" s="76">
        <f>IF(B739="","",IF((YEAR(B739)-YEAR(Config!$C$7))*12+MONTH(B739)-MONTH(Config!$C$7)&lt;0,"Antes","T"&amp;(INT(((YEAR(B739)-YEAR(Config!$C$7))*12+MONTH(B739)-MONTH(Config!$C$7))/3)+1)))</f>
        <v/>
      </c>
      <c r="J739" s="76">
        <f>IF(E739="","",IFERROR(INDEX(Config!$C$11:$C$22,MATCH(E739,Config!$B$11:$B$22,0)),"No"))</f>
        <v/>
      </c>
      <c r="K739" s="77">
        <f>IF(B739="","",DATE(YEAR(B739),MONTH(B739),1))</f>
        <v/>
      </c>
    </row>
    <row r="740">
      <c r="B740" s="78" t="n"/>
      <c r="C740" s="79" t="n"/>
      <c r="D740" s="79" t="n"/>
      <c r="E740" s="79" t="n"/>
      <c r="F740" s="80" t="n"/>
      <c r="G740" s="76">
        <f>IF(D740="","",IFERROR(INDEX(Presupuesto!$C$9:$C$33,MATCH(D740,Presupuesto!$B$9:$B$33,0)),""))</f>
        <v/>
      </c>
      <c r="H740" s="76">
        <f>IF(B740="","",CHOOSE(MONTH(B740),"Ene","Feb","Mar","Abr","May","Jun","Jul","Ago","Sep","Oct","Nov","Dic")&amp;" "&amp;YEAR(B740))</f>
        <v/>
      </c>
      <c r="I740" s="76">
        <f>IF(B740="","",IF((YEAR(B740)-YEAR(Config!$C$7))*12+MONTH(B740)-MONTH(Config!$C$7)&lt;0,"Antes","T"&amp;(INT(((YEAR(B740)-YEAR(Config!$C$7))*12+MONTH(B740)-MONTH(Config!$C$7))/3)+1)))</f>
        <v/>
      </c>
      <c r="J740" s="76">
        <f>IF(E740="","",IFERROR(INDEX(Config!$C$11:$C$22,MATCH(E740,Config!$B$11:$B$22,0)),"No"))</f>
        <v/>
      </c>
      <c r="K740" s="77">
        <f>IF(B740="","",DATE(YEAR(B740),MONTH(B740),1))</f>
        <v/>
      </c>
    </row>
    <row r="741">
      <c r="B741" s="78" t="n"/>
      <c r="C741" s="79" t="n"/>
      <c r="D741" s="79" t="n"/>
      <c r="E741" s="79" t="n"/>
      <c r="F741" s="80" t="n"/>
      <c r="G741" s="76">
        <f>IF(D741="","",IFERROR(INDEX(Presupuesto!$C$9:$C$33,MATCH(D741,Presupuesto!$B$9:$B$33,0)),""))</f>
        <v/>
      </c>
      <c r="H741" s="76">
        <f>IF(B741="","",CHOOSE(MONTH(B741),"Ene","Feb","Mar","Abr","May","Jun","Jul","Ago","Sep","Oct","Nov","Dic")&amp;" "&amp;YEAR(B741))</f>
        <v/>
      </c>
      <c r="I741" s="76">
        <f>IF(B741="","",IF((YEAR(B741)-YEAR(Config!$C$7))*12+MONTH(B741)-MONTH(Config!$C$7)&lt;0,"Antes","T"&amp;(INT(((YEAR(B741)-YEAR(Config!$C$7))*12+MONTH(B741)-MONTH(Config!$C$7))/3)+1)))</f>
        <v/>
      </c>
      <c r="J741" s="76">
        <f>IF(E741="","",IFERROR(INDEX(Config!$C$11:$C$22,MATCH(E741,Config!$B$11:$B$22,0)),"No"))</f>
        <v/>
      </c>
      <c r="K741" s="77">
        <f>IF(B741="","",DATE(YEAR(B741),MONTH(B741),1))</f>
        <v/>
      </c>
    </row>
    <row r="742">
      <c r="B742" s="78" t="n"/>
      <c r="C742" s="79" t="n"/>
      <c r="D742" s="79" t="n"/>
      <c r="E742" s="79" t="n"/>
      <c r="F742" s="80" t="n"/>
      <c r="G742" s="76">
        <f>IF(D742="","",IFERROR(INDEX(Presupuesto!$C$9:$C$33,MATCH(D742,Presupuesto!$B$9:$B$33,0)),""))</f>
        <v/>
      </c>
      <c r="H742" s="76">
        <f>IF(B742="","",CHOOSE(MONTH(B742),"Ene","Feb","Mar","Abr","May","Jun","Jul","Ago","Sep","Oct","Nov","Dic")&amp;" "&amp;YEAR(B742))</f>
        <v/>
      </c>
      <c r="I742" s="76">
        <f>IF(B742="","",IF((YEAR(B742)-YEAR(Config!$C$7))*12+MONTH(B742)-MONTH(Config!$C$7)&lt;0,"Antes","T"&amp;(INT(((YEAR(B742)-YEAR(Config!$C$7))*12+MONTH(B742)-MONTH(Config!$C$7))/3)+1)))</f>
        <v/>
      </c>
      <c r="J742" s="76">
        <f>IF(E742="","",IFERROR(INDEX(Config!$C$11:$C$22,MATCH(E742,Config!$B$11:$B$22,0)),"No"))</f>
        <v/>
      </c>
      <c r="K742" s="77">
        <f>IF(B742="","",DATE(YEAR(B742),MONTH(B742),1))</f>
        <v/>
      </c>
    </row>
    <row r="743">
      <c r="B743" s="78" t="n"/>
      <c r="C743" s="79" t="n"/>
      <c r="D743" s="79" t="n"/>
      <c r="E743" s="79" t="n"/>
      <c r="F743" s="80" t="n"/>
      <c r="G743" s="76">
        <f>IF(D743="","",IFERROR(INDEX(Presupuesto!$C$9:$C$33,MATCH(D743,Presupuesto!$B$9:$B$33,0)),""))</f>
        <v/>
      </c>
      <c r="H743" s="76">
        <f>IF(B743="","",CHOOSE(MONTH(B743),"Ene","Feb","Mar","Abr","May","Jun","Jul","Ago","Sep","Oct","Nov","Dic")&amp;" "&amp;YEAR(B743))</f>
        <v/>
      </c>
      <c r="I743" s="76">
        <f>IF(B743="","",IF((YEAR(B743)-YEAR(Config!$C$7))*12+MONTH(B743)-MONTH(Config!$C$7)&lt;0,"Antes","T"&amp;(INT(((YEAR(B743)-YEAR(Config!$C$7))*12+MONTH(B743)-MONTH(Config!$C$7))/3)+1)))</f>
        <v/>
      </c>
      <c r="J743" s="76">
        <f>IF(E743="","",IFERROR(INDEX(Config!$C$11:$C$22,MATCH(E743,Config!$B$11:$B$22,0)),"No"))</f>
        <v/>
      </c>
      <c r="K743" s="77">
        <f>IF(B743="","",DATE(YEAR(B743),MONTH(B743),1))</f>
        <v/>
      </c>
    </row>
    <row r="744">
      <c r="B744" s="78" t="n"/>
      <c r="C744" s="79" t="n"/>
      <c r="D744" s="79" t="n"/>
      <c r="E744" s="79" t="n"/>
      <c r="F744" s="80" t="n"/>
      <c r="G744" s="76">
        <f>IF(D744="","",IFERROR(INDEX(Presupuesto!$C$9:$C$33,MATCH(D744,Presupuesto!$B$9:$B$33,0)),""))</f>
        <v/>
      </c>
      <c r="H744" s="76">
        <f>IF(B744="","",CHOOSE(MONTH(B744),"Ene","Feb","Mar","Abr","May","Jun","Jul","Ago","Sep","Oct","Nov","Dic")&amp;" "&amp;YEAR(B744))</f>
        <v/>
      </c>
      <c r="I744" s="76">
        <f>IF(B744="","",IF((YEAR(B744)-YEAR(Config!$C$7))*12+MONTH(B744)-MONTH(Config!$C$7)&lt;0,"Antes","T"&amp;(INT(((YEAR(B744)-YEAR(Config!$C$7))*12+MONTH(B744)-MONTH(Config!$C$7))/3)+1)))</f>
        <v/>
      </c>
      <c r="J744" s="76">
        <f>IF(E744="","",IFERROR(INDEX(Config!$C$11:$C$22,MATCH(E744,Config!$B$11:$B$22,0)),"No"))</f>
        <v/>
      </c>
      <c r="K744" s="77">
        <f>IF(B744="","",DATE(YEAR(B744),MONTH(B744),1))</f>
        <v/>
      </c>
    </row>
    <row r="745">
      <c r="B745" s="78" t="n"/>
      <c r="C745" s="79" t="n"/>
      <c r="D745" s="79" t="n"/>
      <c r="E745" s="79" t="n"/>
      <c r="F745" s="80" t="n"/>
      <c r="G745" s="76">
        <f>IF(D745="","",IFERROR(INDEX(Presupuesto!$C$9:$C$33,MATCH(D745,Presupuesto!$B$9:$B$33,0)),""))</f>
        <v/>
      </c>
      <c r="H745" s="76">
        <f>IF(B745="","",CHOOSE(MONTH(B745),"Ene","Feb","Mar","Abr","May","Jun","Jul","Ago","Sep","Oct","Nov","Dic")&amp;" "&amp;YEAR(B745))</f>
        <v/>
      </c>
      <c r="I745" s="76">
        <f>IF(B745="","",IF((YEAR(B745)-YEAR(Config!$C$7))*12+MONTH(B745)-MONTH(Config!$C$7)&lt;0,"Antes","T"&amp;(INT(((YEAR(B745)-YEAR(Config!$C$7))*12+MONTH(B745)-MONTH(Config!$C$7))/3)+1)))</f>
        <v/>
      </c>
      <c r="J745" s="76">
        <f>IF(E745="","",IFERROR(INDEX(Config!$C$11:$C$22,MATCH(E745,Config!$B$11:$B$22,0)),"No"))</f>
        <v/>
      </c>
      <c r="K745" s="77">
        <f>IF(B745="","",DATE(YEAR(B745),MONTH(B745),1))</f>
        <v/>
      </c>
    </row>
    <row r="746">
      <c r="B746" s="78" t="n"/>
      <c r="C746" s="79" t="n"/>
      <c r="D746" s="79" t="n"/>
      <c r="E746" s="79" t="n"/>
      <c r="F746" s="80" t="n"/>
      <c r="G746" s="76">
        <f>IF(D746="","",IFERROR(INDEX(Presupuesto!$C$9:$C$33,MATCH(D746,Presupuesto!$B$9:$B$33,0)),""))</f>
        <v/>
      </c>
      <c r="H746" s="76">
        <f>IF(B746="","",CHOOSE(MONTH(B746),"Ene","Feb","Mar","Abr","May","Jun","Jul","Ago","Sep","Oct","Nov","Dic")&amp;" "&amp;YEAR(B746))</f>
        <v/>
      </c>
      <c r="I746" s="76">
        <f>IF(B746="","",IF((YEAR(B746)-YEAR(Config!$C$7))*12+MONTH(B746)-MONTH(Config!$C$7)&lt;0,"Antes","T"&amp;(INT(((YEAR(B746)-YEAR(Config!$C$7))*12+MONTH(B746)-MONTH(Config!$C$7))/3)+1)))</f>
        <v/>
      </c>
      <c r="J746" s="76">
        <f>IF(E746="","",IFERROR(INDEX(Config!$C$11:$C$22,MATCH(E746,Config!$B$11:$B$22,0)),"No"))</f>
        <v/>
      </c>
      <c r="K746" s="77">
        <f>IF(B746="","",DATE(YEAR(B746),MONTH(B746),1))</f>
        <v/>
      </c>
    </row>
    <row r="747">
      <c r="B747" s="78" t="n"/>
      <c r="C747" s="79" t="n"/>
      <c r="D747" s="79" t="n"/>
      <c r="E747" s="79" t="n"/>
      <c r="F747" s="80" t="n"/>
      <c r="G747" s="76">
        <f>IF(D747="","",IFERROR(INDEX(Presupuesto!$C$9:$C$33,MATCH(D747,Presupuesto!$B$9:$B$33,0)),""))</f>
        <v/>
      </c>
      <c r="H747" s="76">
        <f>IF(B747="","",CHOOSE(MONTH(B747),"Ene","Feb","Mar","Abr","May","Jun","Jul","Ago","Sep","Oct","Nov","Dic")&amp;" "&amp;YEAR(B747))</f>
        <v/>
      </c>
      <c r="I747" s="76">
        <f>IF(B747="","",IF((YEAR(B747)-YEAR(Config!$C$7))*12+MONTH(B747)-MONTH(Config!$C$7)&lt;0,"Antes","T"&amp;(INT(((YEAR(B747)-YEAR(Config!$C$7))*12+MONTH(B747)-MONTH(Config!$C$7))/3)+1)))</f>
        <v/>
      </c>
      <c r="J747" s="76">
        <f>IF(E747="","",IFERROR(INDEX(Config!$C$11:$C$22,MATCH(E747,Config!$B$11:$B$22,0)),"No"))</f>
        <v/>
      </c>
      <c r="K747" s="77">
        <f>IF(B747="","",DATE(YEAR(B747),MONTH(B747),1))</f>
        <v/>
      </c>
    </row>
    <row r="748">
      <c r="B748" s="78" t="n"/>
      <c r="C748" s="79" t="n"/>
      <c r="D748" s="79" t="n"/>
      <c r="E748" s="79" t="n"/>
      <c r="F748" s="80" t="n"/>
      <c r="G748" s="76">
        <f>IF(D748="","",IFERROR(INDEX(Presupuesto!$C$9:$C$33,MATCH(D748,Presupuesto!$B$9:$B$33,0)),""))</f>
        <v/>
      </c>
      <c r="H748" s="76">
        <f>IF(B748="","",CHOOSE(MONTH(B748),"Ene","Feb","Mar","Abr","May","Jun","Jul","Ago","Sep","Oct","Nov","Dic")&amp;" "&amp;YEAR(B748))</f>
        <v/>
      </c>
      <c r="I748" s="76">
        <f>IF(B748="","",IF((YEAR(B748)-YEAR(Config!$C$7))*12+MONTH(B748)-MONTH(Config!$C$7)&lt;0,"Antes","T"&amp;(INT(((YEAR(B748)-YEAR(Config!$C$7))*12+MONTH(B748)-MONTH(Config!$C$7))/3)+1)))</f>
        <v/>
      </c>
      <c r="J748" s="76">
        <f>IF(E748="","",IFERROR(INDEX(Config!$C$11:$C$22,MATCH(E748,Config!$B$11:$B$22,0)),"No"))</f>
        <v/>
      </c>
      <c r="K748" s="77">
        <f>IF(B748="","",DATE(YEAR(B748),MONTH(B748),1))</f>
        <v/>
      </c>
    </row>
    <row r="749">
      <c r="B749" s="78" t="n"/>
      <c r="C749" s="79" t="n"/>
      <c r="D749" s="79" t="n"/>
      <c r="E749" s="79" t="n"/>
      <c r="F749" s="80" t="n"/>
      <c r="G749" s="76">
        <f>IF(D749="","",IFERROR(INDEX(Presupuesto!$C$9:$C$33,MATCH(D749,Presupuesto!$B$9:$B$33,0)),""))</f>
        <v/>
      </c>
      <c r="H749" s="76">
        <f>IF(B749="","",CHOOSE(MONTH(B749),"Ene","Feb","Mar","Abr","May","Jun","Jul","Ago","Sep","Oct","Nov","Dic")&amp;" "&amp;YEAR(B749))</f>
        <v/>
      </c>
      <c r="I749" s="76">
        <f>IF(B749="","",IF((YEAR(B749)-YEAR(Config!$C$7))*12+MONTH(B749)-MONTH(Config!$C$7)&lt;0,"Antes","T"&amp;(INT(((YEAR(B749)-YEAR(Config!$C$7))*12+MONTH(B749)-MONTH(Config!$C$7))/3)+1)))</f>
        <v/>
      </c>
      <c r="J749" s="76">
        <f>IF(E749="","",IFERROR(INDEX(Config!$C$11:$C$22,MATCH(E749,Config!$B$11:$B$22,0)),"No"))</f>
        <v/>
      </c>
      <c r="K749" s="77">
        <f>IF(B749="","",DATE(YEAR(B749),MONTH(B749),1))</f>
        <v/>
      </c>
    </row>
    <row r="750">
      <c r="B750" s="78" t="n"/>
      <c r="C750" s="79" t="n"/>
      <c r="D750" s="79" t="n"/>
      <c r="E750" s="79" t="n"/>
      <c r="F750" s="80" t="n"/>
      <c r="G750" s="76">
        <f>IF(D750="","",IFERROR(INDEX(Presupuesto!$C$9:$C$33,MATCH(D750,Presupuesto!$B$9:$B$33,0)),""))</f>
        <v/>
      </c>
      <c r="H750" s="76">
        <f>IF(B750="","",CHOOSE(MONTH(B750),"Ene","Feb","Mar","Abr","May","Jun","Jul","Ago","Sep","Oct","Nov","Dic")&amp;" "&amp;YEAR(B750))</f>
        <v/>
      </c>
      <c r="I750" s="76">
        <f>IF(B750="","",IF((YEAR(B750)-YEAR(Config!$C$7))*12+MONTH(B750)-MONTH(Config!$C$7)&lt;0,"Antes","T"&amp;(INT(((YEAR(B750)-YEAR(Config!$C$7))*12+MONTH(B750)-MONTH(Config!$C$7))/3)+1)))</f>
        <v/>
      </c>
      <c r="J750" s="76">
        <f>IF(E750="","",IFERROR(INDEX(Config!$C$11:$C$22,MATCH(E750,Config!$B$11:$B$22,0)),"No"))</f>
        <v/>
      </c>
      <c r="K750" s="77">
        <f>IF(B750="","",DATE(YEAR(B750),MONTH(B750),1))</f>
        <v/>
      </c>
    </row>
    <row r="751">
      <c r="B751" s="78" t="n"/>
      <c r="C751" s="79" t="n"/>
      <c r="D751" s="79" t="n"/>
      <c r="E751" s="79" t="n"/>
      <c r="F751" s="80" t="n"/>
      <c r="G751" s="76">
        <f>IF(D751="","",IFERROR(INDEX(Presupuesto!$C$9:$C$33,MATCH(D751,Presupuesto!$B$9:$B$33,0)),""))</f>
        <v/>
      </c>
      <c r="H751" s="76">
        <f>IF(B751="","",CHOOSE(MONTH(B751),"Ene","Feb","Mar","Abr","May","Jun","Jul","Ago","Sep","Oct","Nov","Dic")&amp;" "&amp;YEAR(B751))</f>
        <v/>
      </c>
      <c r="I751" s="76">
        <f>IF(B751="","",IF((YEAR(B751)-YEAR(Config!$C$7))*12+MONTH(B751)-MONTH(Config!$C$7)&lt;0,"Antes","T"&amp;(INT(((YEAR(B751)-YEAR(Config!$C$7))*12+MONTH(B751)-MONTH(Config!$C$7))/3)+1)))</f>
        <v/>
      </c>
      <c r="J751" s="76">
        <f>IF(E751="","",IFERROR(INDEX(Config!$C$11:$C$22,MATCH(E751,Config!$B$11:$B$22,0)),"No"))</f>
        <v/>
      </c>
      <c r="K751" s="77">
        <f>IF(B751="","",DATE(YEAR(B751),MONTH(B751),1))</f>
        <v/>
      </c>
    </row>
    <row r="752">
      <c r="B752" s="78" t="n"/>
      <c r="C752" s="79" t="n"/>
      <c r="D752" s="79" t="n"/>
      <c r="E752" s="79" t="n"/>
      <c r="F752" s="80" t="n"/>
      <c r="G752" s="76">
        <f>IF(D752="","",IFERROR(INDEX(Presupuesto!$C$9:$C$33,MATCH(D752,Presupuesto!$B$9:$B$33,0)),""))</f>
        <v/>
      </c>
      <c r="H752" s="76">
        <f>IF(B752="","",CHOOSE(MONTH(B752),"Ene","Feb","Mar","Abr","May","Jun","Jul","Ago","Sep","Oct","Nov","Dic")&amp;" "&amp;YEAR(B752))</f>
        <v/>
      </c>
      <c r="I752" s="76">
        <f>IF(B752="","",IF((YEAR(B752)-YEAR(Config!$C$7))*12+MONTH(B752)-MONTH(Config!$C$7)&lt;0,"Antes","T"&amp;(INT(((YEAR(B752)-YEAR(Config!$C$7))*12+MONTH(B752)-MONTH(Config!$C$7))/3)+1)))</f>
        <v/>
      </c>
      <c r="J752" s="76">
        <f>IF(E752="","",IFERROR(INDEX(Config!$C$11:$C$22,MATCH(E752,Config!$B$11:$B$22,0)),"No"))</f>
        <v/>
      </c>
      <c r="K752" s="77">
        <f>IF(B752="","",DATE(YEAR(B752),MONTH(B752),1))</f>
        <v/>
      </c>
    </row>
    <row r="753">
      <c r="B753" s="78" t="n"/>
      <c r="C753" s="79" t="n"/>
      <c r="D753" s="79" t="n"/>
      <c r="E753" s="79" t="n"/>
      <c r="F753" s="80" t="n"/>
      <c r="G753" s="76">
        <f>IF(D753="","",IFERROR(INDEX(Presupuesto!$C$9:$C$33,MATCH(D753,Presupuesto!$B$9:$B$33,0)),""))</f>
        <v/>
      </c>
      <c r="H753" s="76">
        <f>IF(B753="","",CHOOSE(MONTH(B753),"Ene","Feb","Mar","Abr","May","Jun","Jul","Ago","Sep","Oct","Nov","Dic")&amp;" "&amp;YEAR(B753))</f>
        <v/>
      </c>
      <c r="I753" s="76">
        <f>IF(B753="","",IF((YEAR(B753)-YEAR(Config!$C$7))*12+MONTH(B753)-MONTH(Config!$C$7)&lt;0,"Antes","T"&amp;(INT(((YEAR(B753)-YEAR(Config!$C$7))*12+MONTH(B753)-MONTH(Config!$C$7))/3)+1)))</f>
        <v/>
      </c>
      <c r="J753" s="76">
        <f>IF(E753="","",IFERROR(INDEX(Config!$C$11:$C$22,MATCH(E753,Config!$B$11:$B$22,0)),"No"))</f>
        <v/>
      </c>
      <c r="K753" s="77">
        <f>IF(B753="","",DATE(YEAR(B753),MONTH(B753),1))</f>
        <v/>
      </c>
    </row>
    <row r="754">
      <c r="B754" s="78" t="n"/>
      <c r="C754" s="79" t="n"/>
      <c r="D754" s="79" t="n"/>
      <c r="E754" s="79" t="n"/>
      <c r="F754" s="80" t="n"/>
      <c r="G754" s="76">
        <f>IF(D754="","",IFERROR(INDEX(Presupuesto!$C$9:$C$33,MATCH(D754,Presupuesto!$B$9:$B$33,0)),""))</f>
        <v/>
      </c>
      <c r="H754" s="76">
        <f>IF(B754="","",CHOOSE(MONTH(B754),"Ene","Feb","Mar","Abr","May","Jun","Jul","Ago","Sep","Oct","Nov","Dic")&amp;" "&amp;YEAR(B754))</f>
        <v/>
      </c>
      <c r="I754" s="76">
        <f>IF(B754="","",IF((YEAR(B754)-YEAR(Config!$C$7))*12+MONTH(B754)-MONTH(Config!$C$7)&lt;0,"Antes","T"&amp;(INT(((YEAR(B754)-YEAR(Config!$C$7))*12+MONTH(B754)-MONTH(Config!$C$7))/3)+1)))</f>
        <v/>
      </c>
      <c r="J754" s="76">
        <f>IF(E754="","",IFERROR(INDEX(Config!$C$11:$C$22,MATCH(E754,Config!$B$11:$B$22,0)),"No"))</f>
        <v/>
      </c>
      <c r="K754" s="77">
        <f>IF(B754="","",DATE(YEAR(B754),MONTH(B754),1))</f>
        <v/>
      </c>
    </row>
    <row r="755">
      <c r="B755" s="78" t="n"/>
      <c r="C755" s="79" t="n"/>
      <c r="D755" s="79" t="n"/>
      <c r="E755" s="79" t="n"/>
      <c r="F755" s="80" t="n"/>
      <c r="G755" s="76">
        <f>IF(D755="","",IFERROR(INDEX(Presupuesto!$C$9:$C$33,MATCH(D755,Presupuesto!$B$9:$B$33,0)),""))</f>
        <v/>
      </c>
      <c r="H755" s="76">
        <f>IF(B755="","",CHOOSE(MONTH(B755),"Ene","Feb","Mar","Abr","May","Jun","Jul","Ago","Sep","Oct","Nov","Dic")&amp;" "&amp;YEAR(B755))</f>
        <v/>
      </c>
      <c r="I755" s="76">
        <f>IF(B755="","",IF((YEAR(B755)-YEAR(Config!$C$7))*12+MONTH(B755)-MONTH(Config!$C$7)&lt;0,"Antes","T"&amp;(INT(((YEAR(B755)-YEAR(Config!$C$7))*12+MONTH(B755)-MONTH(Config!$C$7))/3)+1)))</f>
        <v/>
      </c>
      <c r="J755" s="76">
        <f>IF(E755="","",IFERROR(INDEX(Config!$C$11:$C$22,MATCH(E755,Config!$B$11:$B$22,0)),"No"))</f>
        <v/>
      </c>
      <c r="K755" s="77">
        <f>IF(B755="","",DATE(YEAR(B755),MONTH(B755),1))</f>
        <v/>
      </c>
    </row>
    <row r="756">
      <c r="B756" s="78" t="n"/>
      <c r="C756" s="79" t="n"/>
      <c r="D756" s="79" t="n"/>
      <c r="E756" s="79" t="n"/>
      <c r="F756" s="80" t="n"/>
      <c r="G756" s="76">
        <f>IF(D756="","",IFERROR(INDEX(Presupuesto!$C$9:$C$33,MATCH(D756,Presupuesto!$B$9:$B$33,0)),""))</f>
        <v/>
      </c>
      <c r="H756" s="76">
        <f>IF(B756="","",CHOOSE(MONTH(B756),"Ene","Feb","Mar","Abr","May","Jun","Jul","Ago","Sep","Oct","Nov","Dic")&amp;" "&amp;YEAR(B756))</f>
        <v/>
      </c>
      <c r="I756" s="76">
        <f>IF(B756="","",IF((YEAR(B756)-YEAR(Config!$C$7))*12+MONTH(B756)-MONTH(Config!$C$7)&lt;0,"Antes","T"&amp;(INT(((YEAR(B756)-YEAR(Config!$C$7))*12+MONTH(B756)-MONTH(Config!$C$7))/3)+1)))</f>
        <v/>
      </c>
      <c r="J756" s="76">
        <f>IF(E756="","",IFERROR(INDEX(Config!$C$11:$C$22,MATCH(E756,Config!$B$11:$B$22,0)),"No"))</f>
        <v/>
      </c>
      <c r="K756" s="77">
        <f>IF(B756="","",DATE(YEAR(B756),MONTH(B756),1))</f>
        <v/>
      </c>
    </row>
    <row r="757">
      <c r="B757" s="78" t="n"/>
      <c r="C757" s="79" t="n"/>
      <c r="D757" s="79" t="n"/>
      <c r="E757" s="79" t="n"/>
      <c r="F757" s="80" t="n"/>
      <c r="G757" s="76">
        <f>IF(D757="","",IFERROR(INDEX(Presupuesto!$C$9:$C$33,MATCH(D757,Presupuesto!$B$9:$B$33,0)),""))</f>
        <v/>
      </c>
      <c r="H757" s="76">
        <f>IF(B757="","",CHOOSE(MONTH(B757),"Ene","Feb","Mar","Abr","May","Jun","Jul","Ago","Sep","Oct","Nov","Dic")&amp;" "&amp;YEAR(B757))</f>
        <v/>
      </c>
      <c r="I757" s="76">
        <f>IF(B757="","",IF((YEAR(B757)-YEAR(Config!$C$7))*12+MONTH(B757)-MONTH(Config!$C$7)&lt;0,"Antes","T"&amp;(INT(((YEAR(B757)-YEAR(Config!$C$7))*12+MONTH(B757)-MONTH(Config!$C$7))/3)+1)))</f>
        <v/>
      </c>
      <c r="J757" s="76">
        <f>IF(E757="","",IFERROR(INDEX(Config!$C$11:$C$22,MATCH(E757,Config!$B$11:$B$22,0)),"No"))</f>
        <v/>
      </c>
      <c r="K757" s="77">
        <f>IF(B757="","",DATE(YEAR(B757),MONTH(B757),1))</f>
        <v/>
      </c>
    </row>
    <row r="758">
      <c r="B758" s="78" t="n"/>
      <c r="C758" s="79" t="n"/>
      <c r="D758" s="79" t="n"/>
      <c r="E758" s="79" t="n"/>
      <c r="F758" s="80" t="n"/>
      <c r="G758" s="76">
        <f>IF(D758="","",IFERROR(INDEX(Presupuesto!$C$9:$C$33,MATCH(D758,Presupuesto!$B$9:$B$33,0)),""))</f>
        <v/>
      </c>
      <c r="H758" s="76">
        <f>IF(B758="","",CHOOSE(MONTH(B758),"Ene","Feb","Mar","Abr","May","Jun","Jul","Ago","Sep","Oct","Nov","Dic")&amp;" "&amp;YEAR(B758))</f>
        <v/>
      </c>
      <c r="I758" s="76">
        <f>IF(B758="","",IF((YEAR(B758)-YEAR(Config!$C$7))*12+MONTH(B758)-MONTH(Config!$C$7)&lt;0,"Antes","T"&amp;(INT(((YEAR(B758)-YEAR(Config!$C$7))*12+MONTH(B758)-MONTH(Config!$C$7))/3)+1)))</f>
        <v/>
      </c>
      <c r="J758" s="76">
        <f>IF(E758="","",IFERROR(INDEX(Config!$C$11:$C$22,MATCH(E758,Config!$B$11:$B$22,0)),"No"))</f>
        <v/>
      </c>
      <c r="K758" s="77">
        <f>IF(B758="","",DATE(YEAR(B758),MONTH(B758),1))</f>
        <v/>
      </c>
    </row>
    <row r="759">
      <c r="B759" s="78" t="n"/>
      <c r="C759" s="79" t="n"/>
      <c r="D759" s="79" t="n"/>
      <c r="E759" s="79" t="n"/>
      <c r="F759" s="80" t="n"/>
      <c r="G759" s="76">
        <f>IF(D759="","",IFERROR(INDEX(Presupuesto!$C$9:$C$33,MATCH(D759,Presupuesto!$B$9:$B$33,0)),""))</f>
        <v/>
      </c>
      <c r="H759" s="76">
        <f>IF(B759="","",CHOOSE(MONTH(B759),"Ene","Feb","Mar","Abr","May","Jun","Jul","Ago","Sep","Oct","Nov","Dic")&amp;" "&amp;YEAR(B759))</f>
        <v/>
      </c>
      <c r="I759" s="76">
        <f>IF(B759="","",IF((YEAR(B759)-YEAR(Config!$C$7))*12+MONTH(B759)-MONTH(Config!$C$7)&lt;0,"Antes","T"&amp;(INT(((YEAR(B759)-YEAR(Config!$C$7))*12+MONTH(B759)-MONTH(Config!$C$7))/3)+1)))</f>
        <v/>
      </c>
      <c r="J759" s="76">
        <f>IF(E759="","",IFERROR(INDEX(Config!$C$11:$C$22,MATCH(E759,Config!$B$11:$B$22,0)),"No"))</f>
        <v/>
      </c>
      <c r="K759" s="77">
        <f>IF(B759="","",DATE(YEAR(B759),MONTH(B759),1))</f>
        <v/>
      </c>
    </row>
    <row r="760">
      <c r="B760" s="78" t="n"/>
      <c r="C760" s="79" t="n"/>
      <c r="D760" s="79" t="n"/>
      <c r="E760" s="79" t="n"/>
      <c r="F760" s="80" t="n"/>
      <c r="G760" s="76">
        <f>IF(D760="","",IFERROR(INDEX(Presupuesto!$C$9:$C$33,MATCH(D760,Presupuesto!$B$9:$B$33,0)),""))</f>
        <v/>
      </c>
      <c r="H760" s="76">
        <f>IF(B760="","",CHOOSE(MONTH(B760),"Ene","Feb","Mar","Abr","May","Jun","Jul","Ago","Sep","Oct","Nov","Dic")&amp;" "&amp;YEAR(B760))</f>
        <v/>
      </c>
      <c r="I760" s="76">
        <f>IF(B760="","",IF((YEAR(B760)-YEAR(Config!$C$7))*12+MONTH(B760)-MONTH(Config!$C$7)&lt;0,"Antes","T"&amp;(INT(((YEAR(B760)-YEAR(Config!$C$7))*12+MONTH(B760)-MONTH(Config!$C$7))/3)+1)))</f>
        <v/>
      </c>
      <c r="J760" s="76">
        <f>IF(E760="","",IFERROR(INDEX(Config!$C$11:$C$22,MATCH(E760,Config!$B$11:$B$22,0)),"No"))</f>
        <v/>
      </c>
      <c r="K760" s="77">
        <f>IF(B760="","",DATE(YEAR(B760),MONTH(B760),1))</f>
        <v/>
      </c>
    </row>
    <row r="761">
      <c r="B761" s="78" t="n"/>
      <c r="C761" s="79" t="n"/>
      <c r="D761" s="79" t="n"/>
      <c r="E761" s="79" t="n"/>
      <c r="F761" s="80" t="n"/>
      <c r="G761" s="76">
        <f>IF(D761="","",IFERROR(INDEX(Presupuesto!$C$9:$C$33,MATCH(D761,Presupuesto!$B$9:$B$33,0)),""))</f>
        <v/>
      </c>
      <c r="H761" s="76">
        <f>IF(B761="","",CHOOSE(MONTH(B761),"Ene","Feb","Mar","Abr","May","Jun","Jul","Ago","Sep","Oct","Nov","Dic")&amp;" "&amp;YEAR(B761))</f>
        <v/>
      </c>
      <c r="I761" s="76">
        <f>IF(B761="","",IF((YEAR(B761)-YEAR(Config!$C$7))*12+MONTH(B761)-MONTH(Config!$C$7)&lt;0,"Antes","T"&amp;(INT(((YEAR(B761)-YEAR(Config!$C$7))*12+MONTH(B761)-MONTH(Config!$C$7))/3)+1)))</f>
        <v/>
      </c>
      <c r="J761" s="76">
        <f>IF(E761="","",IFERROR(INDEX(Config!$C$11:$C$22,MATCH(E761,Config!$B$11:$B$22,0)),"No"))</f>
        <v/>
      </c>
      <c r="K761" s="77">
        <f>IF(B761="","",DATE(YEAR(B761),MONTH(B761),1))</f>
        <v/>
      </c>
    </row>
    <row r="762">
      <c r="B762" s="78" t="n"/>
      <c r="C762" s="79" t="n"/>
      <c r="D762" s="79" t="n"/>
      <c r="E762" s="79" t="n"/>
      <c r="F762" s="80" t="n"/>
      <c r="G762" s="76">
        <f>IF(D762="","",IFERROR(INDEX(Presupuesto!$C$9:$C$33,MATCH(D762,Presupuesto!$B$9:$B$33,0)),""))</f>
        <v/>
      </c>
      <c r="H762" s="76">
        <f>IF(B762="","",CHOOSE(MONTH(B762),"Ene","Feb","Mar","Abr","May","Jun","Jul","Ago","Sep","Oct","Nov","Dic")&amp;" "&amp;YEAR(B762))</f>
        <v/>
      </c>
      <c r="I762" s="76">
        <f>IF(B762="","",IF((YEAR(B762)-YEAR(Config!$C$7))*12+MONTH(B762)-MONTH(Config!$C$7)&lt;0,"Antes","T"&amp;(INT(((YEAR(B762)-YEAR(Config!$C$7))*12+MONTH(B762)-MONTH(Config!$C$7))/3)+1)))</f>
        <v/>
      </c>
      <c r="J762" s="76">
        <f>IF(E762="","",IFERROR(INDEX(Config!$C$11:$C$22,MATCH(E762,Config!$B$11:$B$22,0)),"No"))</f>
        <v/>
      </c>
      <c r="K762" s="77">
        <f>IF(B762="","",DATE(YEAR(B762),MONTH(B762),1))</f>
        <v/>
      </c>
    </row>
    <row r="763">
      <c r="B763" s="78" t="n"/>
      <c r="C763" s="79" t="n"/>
      <c r="D763" s="79" t="n"/>
      <c r="E763" s="79" t="n"/>
      <c r="F763" s="80" t="n"/>
      <c r="G763" s="76">
        <f>IF(D763="","",IFERROR(INDEX(Presupuesto!$C$9:$C$33,MATCH(D763,Presupuesto!$B$9:$B$33,0)),""))</f>
        <v/>
      </c>
      <c r="H763" s="76">
        <f>IF(B763="","",CHOOSE(MONTH(B763),"Ene","Feb","Mar","Abr","May","Jun","Jul","Ago","Sep","Oct","Nov","Dic")&amp;" "&amp;YEAR(B763))</f>
        <v/>
      </c>
      <c r="I763" s="76">
        <f>IF(B763="","",IF((YEAR(B763)-YEAR(Config!$C$7))*12+MONTH(B763)-MONTH(Config!$C$7)&lt;0,"Antes","T"&amp;(INT(((YEAR(B763)-YEAR(Config!$C$7))*12+MONTH(B763)-MONTH(Config!$C$7))/3)+1)))</f>
        <v/>
      </c>
      <c r="J763" s="76">
        <f>IF(E763="","",IFERROR(INDEX(Config!$C$11:$C$22,MATCH(E763,Config!$B$11:$B$22,0)),"No"))</f>
        <v/>
      </c>
      <c r="K763" s="77">
        <f>IF(B763="","",DATE(YEAR(B763),MONTH(B763),1))</f>
        <v/>
      </c>
    </row>
    <row r="764">
      <c r="B764" s="78" t="n"/>
      <c r="C764" s="79" t="n"/>
      <c r="D764" s="79" t="n"/>
      <c r="E764" s="79" t="n"/>
      <c r="F764" s="80" t="n"/>
      <c r="G764" s="76">
        <f>IF(D764="","",IFERROR(INDEX(Presupuesto!$C$9:$C$33,MATCH(D764,Presupuesto!$B$9:$B$33,0)),""))</f>
        <v/>
      </c>
      <c r="H764" s="76">
        <f>IF(B764="","",CHOOSE(MONTH(B764),"Ene","Feb","Mar","Abr","May","Jun","Jul","Ago","Sep","Oct","Nov","Dic")&amp;" "&amp;YEAR(B764))</f>
        <v/>
      </c>
      <c r="I764" s="76">
        <f>IF(B764="","",IF((YEAR(B764)-YEAR(Config!$C$7))*12+MONTH(B764)-MONTH(Config!$C$7)&lt;0,"Antes","T"&amp;(INT(((YEAR(B764)-YEAR(Config!$C$7))*12+MONTH(B764)-MONTH(Config!$C$7))/3)+1)))</f>
        <v/>
      </c>
      <c r="J764" s="76">
        <f>IF(E764="","",IFERROR(INDEX(Config!$C$11:$C$22,MATCH(E764,Config!$B$11:$B$22,0)),"No"))</f>
        <v/>
      </c>
      <c r="K764" s="77">
        <f>IF(B764="","",DATE(YEAR(B764),MONTH(B764),1))</f>
        <v/>
      </c>
    </row>
    <row r="765">
      <c r="B765" s="78" t="n"/>
      <c r="C765" s="79" t="n"/>
      <c r="D765" s="79" t="n"/>
      <c r="E765" s="79" t="n"/>
      <c r="F765" s="80" t="n"/>
      <c r="G765" s="76">
        <f>IF(D765="","",IFERROR(INDEX(Presupuesto!$C$9:$C$33,MATCH(D765,Presupuesto!$B$9:$B$33,0)),""))</f>
        <v/>
      </c>
      <c r="H765" s="76">
        <f>IF(B765="","",CHOOSE(MONTH(B765),"Ene","Feb","Mar","Abr","May","Jun","Jul","Ago","Sep","Oct","Nov","Dic")&amp;" "&amp;YEAR(B765))</f>
        <v/>
      </c>
      <c r="I765" s="76">
        <f>IF(B765="","",IF((YEAR(B765)-YEAR(Config!$C$7))*12+MONTH(B765)-MONTH(Config!$C$7)&lt;0,"Antes","T"&amp;(INT(((YEAR(B765)-YEAR(Config!$C$7))*12+MONTH(B765)-MONTH(Config!$C$7))/3)+1)))</f>
        <v/>
      </c>
      <c r="J765" s="76">
        <f>IF(E765="","",IFERROR(INDEX(Config!$C$11:$C$22,MATCH(E765,Config!$B$11:$B$22,0)),"No"))</f>
        <v/>
      </c>
      <c r="K765" s="77">
        <f>IF(B765="","",DATE(YEAR(B765),MONTH(B765),1))</f>
        <v/>
      </c>
    </row>
    <row r="766">
      <c r="B766" s="78" t="n"/>
      <c r="C766" s="79" t="n"/>
      <c r="D766" s="79" t="n"/>
      <c r="E766" s="79" t="n"/>
      <c r="F766" s="80" t="n"/>
      <c r="G766" s="76">
        <f>IF(D766="","",IFERROR(INDEX(Presupuesto!$C$9:$C$33,MATCH(D766,Presupuesto!$B$9:$B$33,0)),""))</f>
        <v/>
      </c>
      <c r="H766" s="76">
        <f>IF(B766="","",CHOOSE(MONTH(B766),"Ene","Feb","Mar","Abr","May","Jun","Jul","Ago","Sep","Oct","Nov","Dic")&amp;" "&amp;YEAR(B766))</f>
        <v/>
      </c>
      <c r="I766" s="76">
        <f>IF(B766="","",IF((YEAR(B766)-YEAR(Config!$C$7))*12+MONTH(B766)-MONTH(Config!$C$7)&lt;0,"Antes","T"&amp;(INT(((YEAR(B766)-YEAR(Config!$C$7))*12+MONTH(B766)-MONTH(Config!$C$7))/3)+1)))</f>
        <v/>
      </c>
      <c r="J766" s="76">
        <f>IF(E766="","",IFERROR(INDEX(Config!$C$11:$C$22,MATCH(E766,Config!$B$11:$B$22,0)),"No"))</f>
        <v/>
      </c>
      <c r="K766" s="77">
        <f>IF(B766="","",DATE(YEAR(B766),MONTH(B766),1))</f>
        <v/>
      </c>
    </row>
    <row r="767">
      <c r="B767" s="78" t="n"/>
      <c r="C767" s="79" t="n"/>
      <c r="D767" s="79" t="n"/>
      <c r="E767" s="79" t="n"/>
      <c r="F767" s="80" t="n"/>
      <c r="G767" s="76">
        <f>IF(D767="","",IFERROR(INDEX(Presupuesto!$C$9:$C$33,MATCH(D767,Presupuesto!$B$9:$B$33,0)),""))</f>
        <v/>
      </c>
      <c r="H767" s="76">
        <f>IF(B767="","",CHOOSE(MONTH(B767),"Ene","Feb","Mar","Abr","May","Jun","Jul","Ago","Sep","Oct","Nov","Dic")&amp;" "&amp;YEAR(B767))</f>
        <v/>
      </c>
      <c r="I767" s="76">
        <f>IF(B767="","",IF((YEAR(B767)-YEAR(Config!$C$7))*12+MONTH(B767)-MONTH(Config!$C$7)&lt;0,"Antes","T"&amp;(INT(((YEAR(B767)-YEAR(Config!$C$7))*12+MONTH(B767)-MONTH(Config!$C$7))/3)+1)))</f>
        <v/>
      </c>
      <c r="J767" s="76">
        <f>IF(E767="","",IFERROR(INDEX(Config!$C$11:$C$22,MATCH(E767,Config!$B$11:$B$22,0)),"No"))</f>
        <v/>
      </c>
      <c r="K767" s="77">
        <f>IF(B767="","",DATE(YEAR(B767),MONTH(B767),1))</f>
        <v/>
      </c>
    </row>
    <row r="768">
      <c r="B768" s="78" t="n"/>
      <c r="C768" s="79" t="n"/>
      <c r="D768" s="79" t="n"/>
      <c r="E768" s="79" t="n"/>
      <c r="F768" s="80" t="n"/>
      <c r="G768" s="76">
        <f>IF(D768="","",IFERROR(INDEX(Presupuesto!$C$9:$C$33,MATCH(D768,Presupuesto!$B$9:$B$33,0)),""))</f>
        <v/>
      </c>
      <c r="H768" s="76">
        <f>IF(B768="","",CHOOSE(MONTH(B768),"Ene","Feb","Mar","Abr","May","Jun","Jul","Ago","Sep","Oct","Nov","Dic")&amp;" "&amp;YEAR(B768))</f>
        <v/>
      </c>
      <c r="I768" s="76">
        <f>IF(B768="","",IF((YEAR(B768)-YEAR(Config!$C$7))*12+MONTH(B768)-MONTH(Config!$C$7)&lt;0,"Antes","T"&amp;(INT(((YEAR(B768)-YEAR(Config!$C$7))*12+MONTH(B768)-MONTH(Config!$C$7))/3)+1)))</f>
        <v/>
      </c>
      <c r="J768" s="76">
        <f>IF(E768="","",IFERROR(INDEX(Config!$C$11:$C$22,MATCH(E768,Config!$B$11:$B$22,0)),"No"))</f>
        <v/>
      </c>
      <c r="K768" s="77">
        <f>IF(B768="","",DATE(YEAR(B768),MONTH(B768),1))</f>
        <v/>
      </c>
    </row>
    <row r="769">
      <c r="B769" s="78" t="n"/>
      <c r="C769" s="79" t="n"/>
      <c r="D769" s="79" t="n"/>
      <c r="E769" s="79" t="n"/>
      <c r="F769" s="80" t="n"/>
      <c r="G769" s="76">
        <f>IF(D769="","",IFERROR(INDEX(Presupuesto!$C$9:$C$33,MATCH(D769,Presupuesto!$B$9:$B$33,0)),""))</f>
        <v/>
      </c>
      <c r="H769" s="76">
        <f>IF(B769="","",CHOOSE(MONTH(B769),"Ene","Feb","Mar","Abr","May","Jun","Jul","Ago","Sep","Oct","Nov","Dic")&amp;" "&amp;YEAR(B769))</f>
        <v/>
      </c>
      <c r="I769" s="76">
        <f>IF(B769="","",IF((YEAR(B769)-YEAR(Config!$C$7))*12+MONTH(B769)-MONTH(Config!$C$7)&lt;0,"Antes","T"&amp;(INT(((YEAR(B769)-YEAR(Config!$C$7))*12+MONTH(B769)-MONTH(Config!$C$7))/3)+1)))</f>
        <v/>
      </c>
      <c r="J769" s="76">
        <f>IF(E769="","",IFERROR(INDEX(Config!$C$11:$C$22,MATCH(E769,Config!$B$11:$B$22,0)),"No"))</f>
        <v/>
      </c>
      <c r="K769" s="77">
        <f>IF(B769="","",DATE(YEAR(B769),MONTH(B769),1))</f>
        <v/>
      </c>
    </row>
    <row r="770">
      <c r="B770" s="78" t="n"/>
      <c r="C770" s="79" t="n"/>
      <c r="D770" s="79" t="n"/>
      <c r="E770" s="79" t="n"/>
      <c r="F770" s="80" t="n"/>
      <c r="G770" s="76">
        <f>IF(D770="","",IFERROR(INDEX(Presupuesto!$C$9:$C$33,MATCH(D770,Presupuesto!$B$9:$B$33,0)),""))</f>
        <v/>
      </c>
      <c r="H770" s="76">
        <f>IF(B770="","",CHOOSE(MONTH(B770),"Ene","Feb","Mar","Abr","May","Jun","Jul","Ago","Sep","Oct","Nov","Dic")&amp;" "&amp;YEAR(B770))</f>
        <v/>
      </c>
      <c r="I770" s="76">
        <f>IF(B770="","",IF((YEAR(B770)-YEAR(Config!$C$7))*12+MONTH(B770)-MONTH(Config!$C$7)&lt;0,"Antes","T"&amp;(INT(((YEAR(B770)-YEAR(Config!$C$7))*12+MONTH(B770)-MONTH(Config!$C$7))/3)+1)))</f>
        <v/>
      </c>
      <c r="J770" s="76">
        <f>IF(E770="","",IFERROR(INDEX(Config!$C$11:$C$22,MATCH(E770,Config!$B$11:$B$22,0)),"No"))</f>
        <v/>
      </c>
      <c r="K770" s="77">
        <f>IF(B770="","",DATE(YEAR(B770),MONTH(B770),1))</f>
        <v/>
      </c>
    </row>
    <row r="771">
      <c r="B771" s="78" t="n"/>
      <c r="C771" s="79" t="n"/>
      <c r="D771" s="79" t="n"/>
      <c r="E771" s="79" t="n"/>
      <c r="F771" s="80" t="n"/>
      <c r="G771" s="76">
        <f>IF(D771="","",IFERROR(INDEX(Presupuesto!$C$9:$C$33,MATCH(D771,Presupuesto!$B$9:$B$33,0)),""))</f>
        <v/>
      </c>
      <c r="H771" s="76">
        <f>IF(B771="","",CHOOSE(MONTH(B771),"Ene","Feb","Mar","Abr","May","Jun","Jul","Ago","Sep","Oct","Nov","Dic")&amp;" "&amp;YEAR(B771))</f>
        <v/>
      </c>
      <c r="I771" s="76">
        <f>IF(B771="","",IF((YEAR(B771)-YEAR(Config!$C$7))*12+MONTH(B771)-MONTH(Config!$C$7)&lt;0,"Antes","T"&amp;(INT(((YEAR(B771)-YEAR(Config!$C$7))*12+MONTH(B771)-MONTH(Config!$C$7))/3)+1)))</f>
        <v/>
      </c>
      <c r="J771" s="76">
        <f>IF(E771="","",IFERROR(INDEX(Config!$C$11:$C$22,MATCH(E771,Config!$B$11:$B$22,0)),"No"))</f>
        <v/>
      </c>
      <c r="K771" s="77">
        <f>IF(B771="","",DATE(YEAR(B771),MONTH(B771),1))</f>
        <v/>
      </c>
    </row>
    <row r="772">
      <c r="B772" s="78" t="n"/>
      <c r="C772" s="79" t="n"/>
      <c r="D772" s="79" t="n"/>
      <c r="E772" s="79" t="n"/>
      <c r="F772" s="80" t="n"/>
      <c r="G772" s="76">
        <f>IF(D772="","",IFERROR(INDEX(Presupuesto!$C$9:$C$33,MATCH(D772,Presupuesto!$B$9:$B$33,0)),""))</f>
        <v/>
      </c>
      <c r="H772" s="76">
        <f>IF(B772="","",CHOOSE(MONTH(B772),"Ene","Feb","Mar","Abr","May","Jun","Jul","Ago","Sep","Oct","Nov","Dic")&amp;" "&amp;YEAR(B772))</f>
        <v/>
      </c>
      <c r="I772" s="76">
        <f>IF(B772="","",IF((YEAR(B772)-YEAR(Config!$C$7))*12+MONTH(B772)-MONTH(Config!$C$7)&lt;0,"Antes","T"&amp;(INT(((YEAR(B772)-YEAR(Config!$C$7))*12+MONTH(B772)-MONTH(Config!$C$7))/3)+1)))</f>
        <v/>
      </c>
      <c r="J772" s="76">
        <f>IF(E772="","",IFERROR(INDEX(Config!$C$11:$C$22,MATCH(E772,Config!$B$11:$B$22,0)),"No"))</f>
        <v/>
      </c>
      <c r="K772" s="77">
        <f>IF(B772="","",DATE(YEAR(B772),MONTH(B772),1))</f>
        <v/>
      </c>
    </row>
    <row r="773">
      <c r="B773" s="78" t="n"/>
      <c r="C773" s="79" t="n"/>
      <c r="D773" s="79" t="n"/>
      <c r="E773" s="79" t="n"/>
      <c r="F773" s="80" t="n"/>
      <c r="G773" s="76">
        <f>IF(D773="","",IFERROR(INDEX(Presupuesto!$C$9:$C$33,MATCH(D773,Presupuesto!$B$9:$B$33,0)),""))</f>
        <v/>
      </c>
      <c r="H773" s="76">
        <f>IF(B773="","",CHOOSE(MONTH(B773),"Ene","Feb","Mar","Abr","May","Jun","Jul","Ago","Sep","Oct","Nov","Dic")&amp;" "&amp;YEAR(B773))</f>
        <v/>
      </c>
      <c r="I773" s="76">
        <f>IF(B773="","",IF((YEAR(B773)-YEAR(Config!$C$7))*12+MONTH(B773)-MONTH(Config!$C$7)&lt;0,"Antes","T"&amp;(INT(((YEAR(B773)-YEAR(Config!$C$7))*12+MONTH(B773)-MONTH(Config!$C$7))/3)+1)))</f>
        <v/>
      </c>
      <c r="J773" s="76">
        <f>IF(E773="","",IFERROR(INDEX(Config!$C$11:$C$22,MATCH(E773,Config!$B$11:$B$22,0)),"No"))</f>
        <v/>
      </c>
      <c r="K773" s="77">
        <f>IF(B773="","",DATE(YEAR(B773),MONTH(B773),1))</f>
        <v/>
      </c>
    </row>
    <row r="774">
      <c r="B774" s="78" t="n"/>
      <c r="C774" s="79" t="n"/>
      <c r="D774" s="79" t="n"/>
      <c r="E774" s="79" t="n"/>
      <c r="F774" s="80" t="n"/>
      <c r="G774" s="76">
        <f>IF(D774="","",IFERROR(INDEX(Presupuesto!$C$9:$C$33,MATCH(D774,Presupuesto!$B$9:$B$33,0)),""))</f>
        <v/>
      </c>
      <c r="H774" s="76">
        <f>IF(B774="","",CHOOSE(MONTH(B774),"Ene","Feb","Mar","Abr","May","Jun","Jul","Ago","Sep","Oct","Nov","Dic")&amp;" "&amp;YEAR(B774))</f>
        <v/>
      </c>
      <c r="I774" s="76">
        <f>IF(B774="","",IF((YEAR(B774)-YEAR(Config!$C$7))*12+MONTH(B774)-MONTH(Config!$C$7)&lt;0,"Antes","T"&amp;(INT(((YEAR(B774)-YEAR(Config!$C$7))*12+MONTH(B774)-MONTH(Config!$C$7))/3)+1)))</f>
        <v/>
      </c>
      <c r="J774" s="76">
        <f>IF(E774="","",IFERROR(INDEX(Config!$C$11:$C$22,MATCH(E774,Config!$B$11:$B$22,0)),"No"))</f>
        <v/>
      </c>
      <c r="K774" s="77">
        <f>IF(B774="","",DATE(YEAR(B774),MONTH(B774),1))</f>
        <v/>
      </c>
    </row>
    <row r="775">
      <c r="B775" s="78" t="n"/>
      <c r="C775" s="79" t="n"/>
      <c r="D775" s="79" t="n"/>
      <c r="E775" s="79" t="n"/>
      <c r="F775" s="80" t="n"/>
      <c r="G775" s="76">
        <f>IF(D775="","",IFERROR(INDEX(Presupuesto!$C$9:$C$33,MATCH(D775,Presupuesto!$B$9:$B$33,0)),""))</f>
        <v/>
      </c>
      <c r="H775" s="76">
        <f>IF(B775="","",CHOOSE(MONTH(B775),"Ene","Feb","Mar","Abr","May","Jun","Jul","Ago","Sep","Oct","Nov","Dic")&amp;" "&amp;YEAR(B775))</f>
        <v/>
      </c>
      <c r="I775" s="76">
        <f>IF(B775="","",IF((YEAR(B775)-YEAR(Config!$C$7))*12+MONTH(B775)-MONTH(Config!$C$7)&lt;0,"Antes","T"&amp;(INT(((YEAR(B775)-YEAR(Config!$C$7))*12+MONTH(B775)-MONTH(Config!$C$7))/3)+1)))</f>
        <v/>
      </c>
      <c r="J775" s="76">
        <f>IF(E775="","",IFERROR(INDEX(Config!$C$11:$C$22,MATCH(E775,Config!$B$11:$B$22,0)),"No"))</f>
        <v/>
      </c>
      <c r="K775" s="77">
        <f>IF(B775="","",DATE(YEAR(B775),MONTH(B775),1))</f>
        <v/>
      </c>
    </row>
    <row r="776">
      <c r="B776" s="78" t="n"/>
      <c r="C776" s="79" t="n"/>
      <c r="D776" s="79" t="n"/>
      <c r="E776" s="79" t="n"/>
      <c r="F776" s="80" t="n"/>
      <c r="G776" s="76">
        <f>IF(D776="","",IFERROR(INDEX(Presupuesto!$C$9:$C$33,MATCH(D776,Presupuesto!$B$9:$B$33,0)),""))</f>
        <v/>
      </c>
      <c r="H776" s="76">
        <f>IF(B776="","",CHOOSE(MONTH(B776),"Ene","Feb","Mar","Abr","May","Jun","Jul","Ago","Sep","Oct","Nov","Dic")&amp;" "&amp;YEAR(B776))</f>
        <v/>
      </c>
      <c r="I776" s="76">
        <f>IF(B776="","",IF((YEAR(B776)-YEAR(Config!$C$7))*12+MONTH(B776)-MONTH(Config!$C$7)&lt;0,"Antes","T"&amp;(INT(((YEAR(B776)-YEAR(Config!$C$7))*12+MONTH(B776)-MONTH(Config!$C$7))/3)+1)))</f>
        <v/>
      </c>
      <c r="J776" s="76">
        <f>IF(E776="","",IFERROR(INDEX(Config!$C$11:$C$22,MATCH(E776,Config!$B$11:$B$22,0)),"No"))</f>
        <v/>
      </c>
      <c r="K776" s="77">
        <f>IF(B776="","",DATE(YEAR(B776),MONTH(B776),1))</f>
        <v/>
      </c>
    </row>
    <row r="777">
      <c r="B777" s="78" t="n"/>
      <c r="C777" s="79" t="n"/>
      <c r="D777" s="79" t="n"/>
      <c r="E777" s="79" t="n"/>
      <c r="F777" s="80" t="n"/>
      <c r="G777" s="76">
        <f>IF(D777="","",IFERROR(INDEX(Presupuesto!$C$9:$C$33,MATCH(D777,Presupuesto!$B$9:$B$33,0)),""))</f>
        <v/>
      </c>
      <c r="H777" s="76">
        <f>IF(B777="","",CHOOSE(MONTH(B777),"Ene","Feb","Mar","Abr","May","Jun","Jul","Ago","Sep","Oct","Nov","Dic")&amp;" "&amp;YEAR(B777))</f>
        <v/>
      </c>
      <c r="I777" s="76">
        <f>IF(B777="","",IF((YEAR(B777)-YEAR(Config!$C$7))*12+MONTH(B777)-MONTH(Config!$C$7)&lt;0,"Antes","T"&amp;(INT(((YEAR(B777)-YEAR(Config!$C$7))*12+MONTH(B777)-MONTH(Config!$C$7))/3)+1)))</f>
        <v/>
      </c>
      <c r="J777" s="76">
        <f>IF(E777="","",IFERROR(INDEX(Config!$C$11:$C$22,MATCH(E777,Config!$B$11:$B$22,0)),"No"))</f>
        <v/>
      </c>
      <c r="K777" s="77">
        <f>IF(B777="","",DATE(YEAR(B777),MONTH(B777),1))</f>
        <v/>
      </c>
    </row>
    <row r="778">
      <c r="B778" s="78" t="n"/>
      <c r="C778" s="79" t="n"/>
      <c r="D778" s="79" t="n"/>
      <c r="E778" s="79" t="n"/>
      <c r="F778" s="80" t="n"/>
      <c r="G778" s="76">
        <f>IF(D778="","",IFERROR(INDEX(Presupuesto!$C$9:$C$33,MATCH(D778,Presupuesto!$B$9:$B$33,0)),""))</f>
        <v/>
      </c>
      <c r="H778" s="76">
        <f>IF(B778="","",CHOOSE(MONTH(B778),"Ene","Feb","Mar","Abr","May","Jun","Jul","Ago","Sep","Oct","Nov","Dic")&amp;" "&amp;YEAR(B778))</f>
        <v/>
      </c>
      <c r="I778" s="76">
        <f>IF(B778="","",IF((YEAR(B778)-YEAR(Config!$C$7))*12+MONTH(B778)-MONTH(Config!$C$7)&lt;0,"Antes","T"&amp;(INT(((YEAR(B778)-YEAR(Config!$C$7))*12+MONTH(B778)-MONTH(Config!$C$7))/3)+1)))</f>
        <v/>
      </c>
      <c r="J778" s="76">
        <f>IF(E778="","",IFERROR(INDEX(Config!$C$11:$C$22,MATCH(E778,Config!$B$11:$B$22,0)),"No"))</f>
        <v/>
      </c>
      <c r="K778" s="77">
        <f>IF(B778="","",DATE(YEAR(B778),MONTH(B778),1))</f>
        <v/>
      </c>
    </row>
    <row r="779">
      <c r="B779" s="78" t="n"/>
      <c r="C779" s="79" t="n"/>
      <c r="D779" s="79" t="n"/>
      <c r="E779" s="79" t="n"/>
      <c r="F779" s="80" t="n"/>
      <c r="G779" s="76">
        <f>IF(D779="","",IFERROR(INDEX(Presupuesto!$C$9:$C$33,MATCH(D779,Presupuesto!$B$9:$B$33,0)),""))</f>
        <v/>
      </c>
      <c r="H779" s="76">
        <f>IF(B779="","",CHOOSE(MONTH(B779),"Ene","Feb","Mar","Abr","May","Jun","Jul","Ago","Sep","Oct","Nov","Dic")&amp;" "&amp;YEAR(B779))</f>
        <v/>
      </c>
      <c r="I779" s="76">
        <f>IF(B779="","",IF((YEAR(B779)-YEAR(Config!$C$7))*12+MONTH(B779)-MONTH(Config!$C$7)&lt;0,"Antes","T"&amp;(INT(((YEAR(B779)-YEAR(Config!$C$7))*12+MONTH(B779)-MONTH(Config!$C$7))/3)+1)))</f>
        <v/>
      </c>
      <c r="J779" s="76">
        <f>IF(E779="","",IFERROR(INDEX(Config!$C$11:$C$22,MATCH(E779,Config!$B$11:$B$22,0)),"No"))</f>
        <v/>
      </c>
      <c r="K779" s="77">
        <f>IF(B779="","",DATE(YEAR(B779),MONTH(B779),1))</f>
        <v/>
      </c>
    </row>
    <row r="780">
      <c r="B780" s="78" t="n"/>
      <c r="C780" s="79" t="n"/>
      <c r="D780" s="79" t="n"/>
      <c r="E780" s="79" t="n"/>
      <c r="F780" s="80" t="n"/>
      <c r="G780" s="76">
        <f>IF(D780="","",IFERROR(INDEX(Presupuesto!$C$9:$C$33,MATCH(D780,Presupuesto!$B$9:$B$33,0)),""))</f>
        <v/>
      </c>
      <c r="H780" s="76">
        <f>IF(B780="","",CHOOSE(MONTH(B780),"Ene","Feb","Mar","Abr","May","Jun","Jul","Ago","Sep","Oct","Nov","Dic")&amp;" "&amp;YEAR(B780))</f>
        <v/>
      </c>
      <c r="I780" s="76">
        <f>IF(B780="","",IF((YEAR(B780)-YEAR(Config!$C$7))*12+MONTH(B780)-MONTH(Config!$C$7)&lt;0,"Antes","T"&amp;(INT(((YEAR(B780)-YEAR(Config!$C$7))*12+MONTH(B780)-MONTH(Config!$C$7))/3)+1)))</f>
        <v/>
      </c>
      <c r="J780" s="76">
        <f>IF(E780="","",IFERROR(INDEX(Config!$C$11:$C$22,MATCH(E780,Config!$B$11:$B$22,0)),"No"))</f>
        <v/>
      </c>
      <c r="K780" s="77">
        <f>IF(B780="","",DATE(YEAR(B780),MONTH(B780),1))</f>
        <v/>
      </c>
    </row>
    <row r="781">
      <c r="B781" s="78" t="n"/>
      <c r="C781" s="79" t="n"/>
      <c r="D781" s="79" t="n"/>
      <c r="E781" s="79" t="n"/>
      <c r="F781" s="80" t="n"/>
      <c r="G781" s="76">
        <f>IF(D781="","",IFERROR(INDEX(Presupuesto!$C$9:$C$33,MATCH(D781,Presupuesto!$B$9:$B$33,0)),""))</f>
        <v/>
      </c>
      <c r="H781" s="76">
        <f>IF(B781="","",CHOOSE(MONTH(B781),"Ene","Feb","Mar","Abr","May","Jun","Jul","Ago","Sep","Oct","Nov","Dic")&amp;" "&amp;YEAR(B781))</f>
        <v/>
      </c>
      <c r="I781" s="76">
        <f>IF(B781="","",IF((YEAR(B781)-YEAR(Config!$C$7))*12+MONTH(B781)-MONTH(Config!$C$7)&lt;0,"Antes","T"&amp;(INT(((YEAR(B781)-YEAR(Config!$C$7))*12+MONTH(B781)-MONTH(Config!$C$7))/3)+1)))</f>
        <v/>
      </c>
      <c r="J781" s="76">
        <f>IF(E781="","",IFERROR(INDEX(Config!$C$11:$C$22,MATCH(E781,Config!$B$11:$B$22,0)),"No"))</f>
        <v/>
      </c>
      <c r="K781" s="77">
        <f>IF(B781="","",DATE(YEAR(B781),MONTH(B781),1))</f>
        <v/>
      </c>
    </row>
    <row r="782">
      <c r="B782" s="78" t="n"/>
      <c r="C782" s="79" t="n"/>
      <c r="D782" s="79" t="n"/>
      <c r="E782" s="79" t="n"/>
      <c r="F782" s="80" t="n"/>
      <c r="G782" s="76">
        <f>IF(D782="","",IFERROR(INDEX(Presupuesto!$C$9:$C$33,MATCH(D782,Presupuesto!$B$9:$B$33,0)),""))</f>
        <v/>
      </c>
      <c r="H782" s="76">
        <f>IF(B782="","",CHOOSE(MONTH(B782),"Ene","Feb","Mar","Abr","May","Jun","Jul","Ago","Sep","Oct","Nov","Dic")&amp;" "&amp;YEAR(B782))</f>
        <v/>
      </c>
      <c r="I782" s="76">
        <f>IF(B782="","",IF((YEAR(B782)-YEAR(Config!$C$7))*12+MONTH(B782)-MONTH(Config!$C$7)&lt;0,"Antes","T"&amp;(INT(((YEAR(B782)-YEAR(Config!$C$7))*12+MONTH(B782)-MONTH(Config!$C$7))/3)+1)))</f>
        <v/>
      </c>
      <c r="J782" s="76">
        <f>IF(E782="","",IFERROR(INDEX(Config!$C$11:$C$22,MATCH(E782,Config!$B$11:$B$22,0)),"No"))</f>
        <v/>
      </c>
      <c r="K782" s="77">
        <f>IF(B782="","",DATE(YEAR(B782),MONTH(B782),1))</f>
        <v/>
      </c>
    </row>
    <row r="783">
      <c r="B783" s="78" t="n"/>
      <c r="C783" s="79" t="n"/>
      <c r="D783" s="79" t="n"/>
      <c r="E783" s="79" t="n"/>
      <c r="F783" s="80" t="n"/>
      <c r="G783" s="76">
        <f>IF(D783="","",IFERROR(INDEX(Presupuesto!$C$9:$C$33,MATCH(D783,Presupuesto!$B$9:$B$33,0)),""))</f>
        <v/>
      </c>
      <c r="H783" s="76">
        <f>IF(B783="","",CHOOSE(MONTH(B783),"Ene","Feb","Mar","Abr","May","Jun","Jul","Ago","Sep","Oct","Nov","Dic")&amp;" "&amp;YEAR(B783))</f>
        <v/>
      </c>
      <c r="I783" s="76">
        <f>IF(B783="","",IF((YEAR(B783)-YEAR(Config!$C$7))*12+MONTH(B783)-MONTH(Config!$C$7)&lt;0,"Antes","T"&amp;(INT(((YEAR(B783)-YEAR(Config!$C$7))*12+MONTH(B783)-MONTH(Config!$C$7))/3)+1)))</f>
        <v/>
      </c>
      <c r="J783" s="76">
        <f>IF(E783="","",IFERROR(INDEX(Config!$C$11:$C$22,MATCH(E783,Config!$B$11:$B$22,0)),"No"))</f>
        <v/>
      </c>
      <c r="K783" s="77">
        <f>IF(B783="","",DATE(YEAR(B783),MONTH(B783),1))</f>
        <v/>
      </c>
    </row>
    <row r="784">
      <c r="B784" s="78" t="n"/>
      <c r="C784" s="79" t="n"/>
      <c r="D784" s="79" t="n"/>
      <c r="E784" s="79" t="n"/>
      <c r="F784" s="80" t="n"/>
      <c r="G784" s="76">
        <f>IF(D784="","",IFERROR(INDEX(Presupuesto!$C$9:$C$33,MATCH(D784,Presupuesto!$B$9:$B$33,0)),""))</f>
        <v/>
      </c>
      <c r="H784" s="76">
        <f>IF(B784="","",CHOOSE(MONTH(B784),"Ene","Feb","Mar","Abr","May","Jun","Jul","Ago","Sep","Oct","Nov","Dic")&amp;" "&amp;YEAR(B784))</f>
        <v/>
      </c>
      <c r="I784" s="76">
        <f>IF(B784="","",IF((YEAR(B784)-YEAR(Config!$C$7))*12+MONTH(B784)-MONTH(Config!$C$7)&lt;0,"Antes","T"&amp;(INT(((YEAR(B784)-YEAR(Config!$C$7))*12+MONTH(B784)-MONTH(Config!$C$7))/3)+1)))</f>
        <v/>
      </c>
      <c r="J784" s="76">
        <f>IF(E784="","",IFERROR(INDEX(Config!$C$11:$C$22,MATCH(E784,Config!$B$11:$B$22,0)),"No"))</f>
        <v/>
      </c>
      <c r="K784" s="77">
        <f>IF(B784="","",DATE(YEAR(B784),MONTH(B784),1))</f>
        <v/>
      </c>
    </row>
    <row r="785">
      <c r="B785" s="78" t="n"/>
      <c r="C785" s="79" t="n"/>
      <c r="D785" s="79" t="n"/>
      <c r="E785" s="79" t="n"/>
      <c r="F785" s="80" t="n"/>
      <c r="G785" s="76">
        <f>IF(D785="","",IFERROR(INDEX(Presupuesto!$C$9:$C$33,MATCH(D785,Presupuesto!$B$9:$B$33,0)),""))</f>
        <v/>
      </c>
      <c r="H785" s="76">
        <f>IF(B785="","",CHOOSE(MONTH(B785),"Ene","Feb","Mar","Abr","May","Jun","Jul","Ago","Sep","Oct","Nov","Dic")&amp;" "&amp;YEAR(B785))</f>
        <v/>
      </c>
      <c r="I785" s="76">
        <f>IF(B785="","",IF((YEAR(B785)-YEAR(Config!$C$7))*12+MONTH(B785)-MONTH(Config!$C$7)&lt;0,"Antes","T"&amp;(INT(((YEAR(B785)-YEAR(Config!$C$7))*12+MONTH(B785)-MONTH(Config!$C$7))/3)+1)))</f>
        <v/>
      </c>
      <c r="J785" s="76">
        <f>IF(E785="","",IFERROR(INDEX(Config!$C$11:$C$22,MATCH(E785,Config!$B$11:$B$22,0)),"No"))</f>
        <v/>
      </c>
      <c r="K785" s="77">
        <f>IF(B785="","",DATE(YEAR(B785),MONTH(B785),1))</f>
        <v/>
      </c>
    </row>
    <row r="786">
      <c r="B786" s="78" t="n"/>
      <c r="C786" s="79" t="n"/>
      <c r="D786" s="79" t="n"/>
      <c r="E786" s="79" t="n"/>
      <c r="F786" s="80" t="n"/>
      <c r="G786" s="76">
        <f>IF(D786="","",IFERROR(INDEX(Presupuesto!$C$9:$C$33,MATCH(D786,Presupuesto!$B$9:$B$33,0)),""))</f>
        <v/>
      </c>
      <c r="H786" s="76">
        <f>IF(B786="","",CHOOSE(MONTH(B786),"Ene","Feb","Mar","Abr","May","Jun","Jul","Ago","Sep","Oct","Nov","Dic")&amp;" "&amp;YEAR(B786))</f>
        <v/>
      </c>
      <c r="I786" s="76">
        <f>IF(B786="","",IF((YEAR(B786)-YEAR(Config!$C$7))*12+MONTH(B786)-MONTH(Config!$C$7)&lt;0,"Antes","T"&amp;(INT(((YEAR(B786)-YEAR(Config!$C$7))*12+MONTH(B786)-MONTH(Config!$C$7))/3)+1)))</f>
        <v/>
      </c>
      <c r="J786" s="76">
        <f>IF(E786="","",IFERROR(INDEX(Config!$C$11:$C$22,MATCH(E786,Config!$B$11:$B$22,0)),"No"))</f>
        <v/>
      </c>
      <c r="K786" s="77">
        <f>IF(B786="","",DATE(YEAR(B786),MONTH(B786),1))</f>
        <v/>
      </c>
    </row>
    <row r="787">
      <c r="B787" s="78" t="n"/>
      <c r="C787" s="79" t="n"/>
      <c r="D787" s="79" t="n"/>
      <c r="E787" s="79" t="n"/>
      <c r="F787" s="80" t="n"/>
      <c r="G787" s="76">
        <f>IF(D787="","",IFERROR(INDEX(Presupuesto!$C$9:$C$33,MATCH(D787,Presupuesto!$B$9:$B$33,0)),""))</f>
        <v/>
      </c>
      <c r="H787" s="76">
        <f>IF(B787="","",CHOOSE(MONTH(B787),"Ene","Feb","Mar","Abr","May","Jun","Jul","Ago","Sep","Oct","Nov","Dic")&amp;" "&amp;YEAR(B787))</f>
        <v/>
      </c>
      <c r="I787" s="76">
        <f>IF(B787="","",IF((YEAR(B787)-YEAR(Config!$C$7))*12+MONTH(B787)-MONTH(Config!$C$7)&lt;0,"Antes","T"&amp;(INT(((YEAR(B787)-YEAR(Config!$C$7))*12+MONTH(B787)-MONTH(Config!$C$7))/3)+1)))</f>
        <v/>
      </c>
      <c r="J787" s="76">
        <f>IF(E787="","",IFERROR(INDEX(Config!$C$11:$C$22,MATCH(E787,Config!$B$11:$B$22,0)),"No"))</f>
        <v/>
      </c>
      <c r="K787" s="77">
        <f>IF(B787="","",DATE(YEAR(B787),MONTH(B787),1))</f>
        <v/>
      </c>
    </row>
    <row r="788">
      <c r="B788" s="78" t="n"/>
      <c r="C788" s="79" t="n"/>
      <c r="D788" s="79" t="n"/>
      <c r="E788" s="79" t="n"/>
      <c r="F788" s="80" t="n"/>
      <c r="G788" s="76">
        <f>IF(D788="","",IFERROR(INDEX(Presupuesto!$C$9:$C$33,MATCH(D788,Presupuesto!$B$9:$B$33,0)),""))</f>
        <v/>
      </c>
      <c r="H788" s="76">
        <f>IF(B788="","",CHOOSE(MONTH(B788),"Ene","Feb","Mar","Abr","May","Jun","Jul","Ago","Sep","Oct","Nov","Dic")&amp;" "&amp;YEAR(B788))</f>
        <v/>
      </c>
      <c r="I788" s="76">
        <f>IF(B788="","",IF((YEAR(B788)-YEAR(Config!$C$7))*12+MONTH(B788)-MONTH(Config!$C$7)&lt;0,"Antes","T"&amp;(INT(((YEAR(B788)-YEAR(Config!$C$7))*12+MONTH(B788)-MONTH(Config!$C$7))/3)+1)))</f>
        <v/>
      </c>
      <c r="J788" s="76">
        <f>IF(E788="","",IFERROR(INDEX(Config!$C$11:$C$22,MATCH(E788,Config!$B$11:$B$22,0)),"No"))</f>
        <v/>
      </c>
      <c r="K788" s="77">
        <f>IF(B788="","",DATE(YEAR(B788),MONTH(B788),1))</f>
        <v/>
      </c>
    </row>
    <row r="789">
      <c r="B789" s="78" t="n"/>
      <c r="C789" s="79" t="n"/>
      <c r="D789" s="79" t="n"/>
      <c r="E789" s="79" t="n"/>
      <c r="F789" s="80" t="n"/>
      <c r="G789" s="76">
        <f>IF(D789="","",IFERROR(INDEX(Presupuesto!$C$9:$C$33,MATCH(D789,Presupuesto!$B$9:$B$33,0)),""))</f>
        <v/>
      </c>
      <c r="H789" s="76">
        <f>IF(B789="","",CHOOSE(MONTH(B789),"Ene","Feb","Mar","Abr","May","Jun","Jul","Ago","Sep","Oct","Nov","Dic")&amp;" "&amp;YEAR(B789))</f>
        <v/>
      </c>
      <c r="I789" s="76">
        <f>IF(B789="","",IF((YEAR(B789)-YEAR(Config!$C$7))*12+MONTH(B789)-MONTH(Config!$C$7)&lt;0,"Antes","T"&amp;(INT(((YEAR(B789)-YEAR(Config!$C$7))*12+MONTH(B789)-MONTH(Config!$C$7))/3)+1)))</f>
        <v/>
      </c>
      <c r="J789" s="76">
        <f>IF(E789="","",IFERROR(INDEX(Config!$C$11:$C$22,MATCH(E789,Config!$B$11:$B$22,0)),"No"))</f>
        <v/>
      </c>
      <c r="K789" s="77">
        <f>IF(B789="","",DATE(YEAR(B789),MONTH(B789),1))</f>
        <v/>
      </c>
    </row>
    <row r="790">
      <c r="B790" s="78" t="n"/>
      <c r="C790" s="79" t="n"/>
      <c r="D790" s="79" t="n"/>
      <c r="E790" s="79" t="n"/>
      <c r="F790" s="80" t="n"/>
      <c r="G790" s="76">
        <f>IF(D790="","",IFERROR(INDEX(Presupuesto!$C$9:$C$33,MATCH(D790,Presupuesto!$B$9:$B$33,0)),""))</f>
        <v/>
      </c>
      <c r="H790" s="76">
        <f>IF(B790="","",CHOOSE(MONTH(B790),"Ene","Feb","Mar","Abr","May","Jun","Jul","Ago","Sep","Oct","Nov","Dic")&amp;" "&amp;YEAR(B790))</f>
        <v/>
      </c>
      <c r="I790" s="76">
        <f>IF(B790="","",IF((YEAR(B790)-YEAR(Config!$C$7))*12+MONTH(B790)-MONTH(Config!$C$7)&lt;0,"Antes","T"&amp;(INT(((YEAR(B790)-YEAR(Config!$C$7))*12+MONTH(B790)-MONTH(Config!$C$7))/3)+1)))</f>
        <v/>
      </c>
      <c r="J790" s="76">
        <f>IF(E790="","",IFERROR(INDEX(Config!$C$11:$C$22,MATCH(E790,Config!$B$11:$B$22,0)),"No"))</f>
        <v/>
      </c>
      <c r="K790" s="77">
        <f>IF(B790="","",DATE(YEAR(B790),MONTH(B790),1))</f>
        <v/>
      </c>
    </row>
    <row r="791">
      <c r="B791" s="78" t="n"/>
      <c r="C791" s="79" t="n"/>
      <c r="D791" s="79" t="n"/>
      <c r="E791" s="79" t="n"/>
      <c r="F791" s="80" t="n"/>
      <c r="G791" s="76">
        <f>IF(D791="","",IFERROR(INDEX(Presupuesto!$C$9:$C$33,MATCH(D791,Presupuesto!$B$9:$B$33,0)),""))</f>
        <v/>
      </c>
      <c r="H791" s="76">
        <f>IF(B791="","",CHOOSE(MONTH(B791),"Ene","Feb","Mar","Abr","May","Jun","Jul","Ago","Sep","Oct","Nov","Dic")&amp;" "&amp;YEAR(B791))</f>
        <v/>
      </c>
      <c r="I791" s="76">
        <f>IF(B791="","",IF((YEAR(B791)-YEAR(Config!$C$7))*12+MONTH(B791)-MONTH(Config!$C$7)&lt;0,"Antes","T"&amp;(INT(((YEAR(B791)-YEAR(Config!$C$7))*12+MONTH(B791)-MONTH(Config!$C$7))/3)+1)))</f>
        <v/>
      </c>
      <c r="J791" s="76">
        <f>IF(E791="","",IFERROR(INDEX(Config!$C$11:$C$22,MATCH(E791,Config!$B$11:$B$22,0)),"No"))</f>
        <v/>
      </c>
      <c r="K791" s="77">
        <f>IF(B791="","",DATE(YEAR(B791),MONTH(B791),1))</f>
        <v/>
      </c>
    </row>
    <row r="792">
      <c r="B792" s="78" t="n"/>
      <c r="C792" s="79" t="n"/>
      <c r="D792" s="79" t="n"/>
      <c r="E792" s="79" t="n"/>
      <c r="F792" s="80" t="n"/>
      <c r="G792" s="76">
        <f>IF(D792="","",IFERROR(INDEX(Presupuesto!$C$9:$C$33,MATCH(D792,Presupuesto!$B$9:$B$33,0)),""))</f>
        <v/>
      </c>
      <c r="H792" s="76">
        <f>IF(B792="","",CHOOSE(MONTH(B792),"Ene","Feb","Mar","Abr","May","Jun","Jul","Ago","Sep","Oct","Nov","Dic")&amp;" "&amp;YEAR(B792))</f>
        <v/>
      </c>
      <c r="I792" s="76">
        <f>IF(B792="","",IF((YEAR(B792)-YEAR(Config!$C$7))*12+MONTH(B792)-MONTH(Config!$C$7)&lt;0,"Antes","T"&amp;(INT(((YEAR(B792)-YEAR(Config!$C$7))*12+MONTH(B792)-MONTH(Config!$C$7))/3)+1)))</f>
        <v/>
      </c>
      <c r="J792" s="76">
        <f>IF(E792="","",IFERROR(INDEX(Config!$C$11:$C$22,MATCH(E792,Config!$B$11:$B$22,0)),"No"))</f>
        <v/>
      </c>
      <c r="K792" s="77">
        <f>IF(B792="","",DATE(YEAR(B792),MONTH(B792),1))</f>
        <v/>
      </c>
    </row>
    <row r="793">
      <c r="B793" s="78" t="n"/>
      <c r="C793" s="79" t="n"/>
      <c r="D793" s="79" t="n"/>
      <c r="E793" s="79" t="n"/>
      <c r="F793" s="80" t="n"/>
      <c r="G793" s="76">
        <f>IF(D793="","",IFERROR(INDEX(Presupuesto!$C$9:$C$33,MATCH(D793,Presupuesto!$B$9:$B$33,0)),""))</f>
        <v/>
      </c>
      <c r="H793" s="76">
        <f>IF(B793="","",CHOOSE(MONTH(B793),"Ene","Feb","Mar","Abr","May","Jun","Jul","Ago","Sep","Oct","Nov","Dic")&amp;" "&amp;YEAR(B793))</f>
        <v/>
      </c>
      <c r="I793" s="76">
        <f>IF(B793="","",IF((YEAR(B793)-YEAR(Config!$C$7))*12+MONTH(B793)-MONTH(Config!$C$7)&lt;0,"Antes","T"&amp;(INT(((YEAR(B793)-YEAR(Config!$C$7))*12+MONTH(B793)-MONTH(Config!$C$7))/3)+1)))</f>
        <v/>
      </c>
      <c r="J793" s="76">
        <f>IF(E793="","",IFERROR(INDEX(Config!$C$11:$C$22,MATCH(E793,Config!$B$11:$B$22,0)),"No"))</f>
        <v/>
      </c>
      <c r="K793" s="77">
        <f>IF(B793="","",DATE(YEAR(B793),MONTH(B793),1))</f>
        <v/>
      </c>
    </row>
    <row r="794">
      <c r="B794" s="78" t="n"/>
      <c r="C794" s="79" t="n"/>
      <c r="D794" s="79" t="n"/>
      <c r="E794" s="79" t="n"/>
      <c r="F794" s="80" t="n"/>
      <c r="G794" s="76">
        <f>IF(D794="","",IFERROR(INDEX(Presupuesto!$C$9:$C$33,MATCH(D794,Presupuesto!$B$9:$B$33,0)),""))</f>
        <v/>
      </c>
      <c r="H794" s="76">
        <f>IF(B794="","",CHOOSE(MONTH(B794),"Ene","Feb","Mar","Abr","May","Jun","Jul","Ago","Sep","Oct","Nov","Dic")&amp;" "&amp;YEAR(B794))</f>
        <v/>
      </c>
      <c r="I794" s="76">
        <f>IF(B794="","",IF((YEAR(B794)-YEAR(Config!$C$7))*12+MONTH(B794)-MONTH(Config!$C$7)&lt;0,"Antes","T"&amp;(INT(((YEAR(B794)-YEAR(Config!$C$7))*12+MONTH(B794)-MONTH(Config!$C$7))/3)+1)))</f>
        <v/>
      </c>
      <c r="J794" s="76">
        <f>IF(E794="","",IFERROR(INDEX(Config!$C$11:$C$22,MATCH(E794,Config!$B$11:$B$22,0)),"No"))</f>
        <v/>
      </c>
      <c r="K794" s="77">
        <f>IF(B794="","",DATE(YEAR(B794),MONTH(B794),1))</f>
        <v/>
      </c>
    </row>
    <row r="795">
      <c r="B795" s="78" t="n"/>
      <c r="C795" s="79" t="n"/>
      <c r="D795" s="79" t="n"/>
      <c r="E795" s="79" t="n"/>
      <c r="F795" s="80" t="n"/>
      <c r="G795" s="76">
        <f>IF(D795="","",IFERROR(INDEX(Presupuesto!$C$9:$C$33,MATCH(D795,Presupuesto!$B$9:$B$33,0)),""))</f>
        <v/>
      </c>
      <c r="H795" s="76">
        <f>IF(B795="","",CHOOSE(MONTH(B795),"Ene","Feb","Mar","Abr","May","Jun","Jul","Ago","Sep","Oct","Nov","Dic")&amp;" "&amp;YEAR(B795))</f>
        <v/>
      </c>
      <c r="I795" s="76">
        <f>IF(B795="","",IF((YEAR(B795)-YEAR(Config!$C$7))*12+MONTH(B795)-MONTH(Config!$C$7)&lt;0,"Antes","T"&amp;(INT(((YEAR(B795)-YEAR(Config!$C$7))*12+MONTH(B795)-MONTH(Config!$C$7))/3)+1)))</f>
        <v/>
      </c>
      <c r="J795" s="76">
        <f>IF(E795="","",IFERROR(INDEX(Config!$C$11:$C$22,MATCH(E795,Config!$B$11:$B$22,0)),"No"))</f>
        <v/>
      </c>
      <c r="K795" s="77">
        <f>IF(B795="","",DATE(YEAR(B795),MONTH(B795),1))</f>
        <v/>
      </c>
    </row>
    <row r="796">
      <c r="B796" s="78" t="n"/>
      <c r="C796" s="79" t="n"/>
      <c r="D796" s="79" t="n"/>
      <c r="E796" s="79" t="n"/>
      <c r="F796" s="80" t="n"/>
      <c r="G796" s="76">
        <f>IF(D796="","",IFERROR(INDEX(Presupuesto!$C$9:$C$33,MATCH(D796,Presupuesto!$B$9:$B$33,0)),""))</f>
        <v/>
      </c>
      <c r="H796" s="76">
        <f>IF(B796="","",CHOOSE(MONTH(B796),"Ene","Feb","Mar","Abr","May","Jun","Jul","Ago","Sep","Oct","Nov","Dic")&amp;" "&amp;YEAR(B796))</f>
        <v/>
      </c>
      <c r="I796" s="76">
        <f>IF(B796="","",IF((YEAR(B796)-YEAR(Config!$C$7))*12+MONTH(B796)-MONTH(Config!$C$7)&lt;0,"Antes","T"&amp;(INT(((YEAR(B796)-YEAR(Config!$C$7))*12+MONTH(B796)-MONTH(Config!$C$7))/3)+1)))</f>
        <v/>
      </c>
      <c r="J796" s="76">
        <f>IF(E796="","",IFERROR(INDEX(Config!$C$11:$C$22,MATCH(E796,Config!$B$11:$B$22,0)),"No"))</f>
        <v/>
      </c>
      <c r="K796" s="77">
        <f>IF(B796="","",DATE(YEAR(B796),MONTH(B796),1))</f>
        <v/>
      </c>
    </row>
    <row r="797">
      <c r="B797" s="78" t="n"/>
      <c r="C797" s="79" t="n"/>
      <c r="D797" s="79" t="n"/>
      <c r="E797" s="79" t="n"/>
      <c r="F797" s="80" t="n"/>
      <c r="G797" s="76">
        <f>IF(D797="","",IFERROR(INDEX(Presupuesto!$C$9:$C$33,MATCH(D797,Presupuesto!$B$9:$B$33,0)),""))</f>
        <v/>
      </c>
      <c r="H797" s="76">
        <f>IF(B797="","",CHOOSE(MONTH(B797),"Ene","Feb","Mar","Abr","May","Jun","Jul","Ago","Sep","Oct","Nov","Dic")&amp;" "&amp;YEAR(B797))</f>
        <v/>
      </c>
      <c r="I797" s="76">
        <f>IF(B797="","",IF((YEAR(B797)-YEAR(Config!$C$7))*12+MONTH(B797)-MONTH(Config!$C$7)&lt;0,"Antes","T"&amp;(INT(((YEAR(B797)-YEAR(Config!$C$7))*12+MONTH(B797)-MONTH(Config!$C$7))/3)+1)))</f>
        <v/>
      </c>
      <c r="J797" s="76">
        <f>IF(E797="","",IFERROR(INDEX(Config!$C$11:$C$22,MATCH(E797,Config!$B$11:$B$22,0)),"No"))</f>
        <v/>
      </c>
      <c r="K797" s="77">
        <f>IF(B797="","",DATE(YEAR(B797),MONTH(B797),1))</f>
        <v/>
      </c>
    </row>
    <row r="798">
      <c r="B798" s="78" t="n"/>
      <c r="C798" s="79" t="n"/>
      <c r="D798" s="79" t="n"/>
      <c r="E798" s="79" t="n"/>
      <c r="F798" s="80" t="n"/>
      <c r="G798" s="76">
        <f>IF(D798="","",IFERROR(INDEX(Presupuesto!$C$9:$C$33,MATCH(D798,Presupuesto!$B$9:$B$33,0)),""))</f>
        <v/>
      </c>
      <c r="H798" s="76">
        <f>IF(B798="","",CHOOSE(MONTH(B798),"Ene","Feb","Mar","Abr","May","Jun","Jul","Ago","Sep","Oct","Nov","Dic")&amp;" "&amp;YEAR(B798))</f>
        <v/>
      </c>
      <c r="I798" s="76">
        <f>IF(B798="","",IF((YEAR(B798)-YEAR(Config!$C$7))*12+MONTH(B798)-MONTH(Config!$C$7)&lt;0,"Antes","T"&amp;(INT(((YEAR(B798)-YEAR(Config!$C$7))*12+MONTH(B798)-MONTH(Config!$C$7))/3)+1)))</f>
        <v/>
      </c>
      <c r="J798" s="76">
        <f>IF(E798="","",IFERROR(INDEX(Config!$C$11:$C$22,MATCH(E798,Config!$B$11:$B$22,0)),"No"))</f>
        <v/>
      </c>
      <c r="K798" s="77">
        <f>IF(B798="","",DATE(YEAR(B798),MONTH(B798),1))</f>
        <v/>
      </c>
    </row>
    <row r="799">
      <c r="B799" s="78" t="n"/>
      <c r="C799" s="79" t="n"/>
      <c r="D799" s="79" t="n"/>
      <c r="E799" s="79" t="n"/>
      <c r="F799" s="80" t="n"/>
      <c r="G799" s="76">
        <f>IF(D799="","",IFERROR(INDEX(Presupuesto!$C$9:$C$33,MATCH(D799,Presupuesto!$B$9:$B$33,0)),""))</f>
        <v/>
      </c>
      <c r="H799" s="76">
        <f>IF(B799="","",CHOOSE(MONTH(B799),"Ene","Feb","Mar","Abr","May","Jun","Jul","Ago","Sep","Oct","Nov","Dic")&amp;" "&amp;YEAR(B799))</f>
        <v/>
      </c>
      <c r="I799" s="76">
        <f>IF(B799="","",IF((YEAR(B799)-YEAR(Config!$C$7))*12+MONTH(B799)-MONTH(Config!$C$7)&lt;0,"Antes","T"&amp;(INT(((YEAR(B799)-YEAR(Config!$C$7))*12+MONTH(B799)-MONTH(Config!$C$7))/3)+1)))</f>
        <v/>
      </c>
      <c r="J799" s="76">
        <f>IF(E799="","",IFERROR(INDEX(Config!$C$11:$C$22,MATCH(E799,Config!$B$11:$B$22,0)),"No"))</f>
        <v/>
      </c>
      <c r="K799" s="77">
        <f>IF(B799="","",DATE(YEAR(B799),MONTH(B799),1))</f>
        <v/>
      </c>
    </row>
    <row r="800">
      <c r="B800" s="78" t="n"/>
      <c r="C800" s="79" t="n"/>
      <c r="D800" s="79" t="n"/>
      <c r="E800" s="79" t="n"/>
      <c r="F800" s="80" t="n"/>
      <c r="G800" s="76">
        <f>IF(D800="","",IFERROR(INDEX(Presupuesto!$C$9:$C$33,MATCH(D800,Presupuesto!$B$9:$B$33,0)),""))</f>
        <v/>
      </c>
      <c r="H800" s="76">
        <f>IF(B800="","",CHOOSE(MONTH(B800),"Ene","Feb","Mar","Abr","May","Jun","Jul","Ago","Sep","Oct","Nov","Dic")&amp;" "&amp;YEAR(B800))</f>
        <v/>
      </c>
      <c r="I800" s="76">
        <f>IF(B800="","",IF((YEAR(B800)-YEAR(Config!$C$7))*12+MONTH(B800)-MONTH(Config!$C$7)&lt;0,"Antes","T"&amp;(INT(((YEAR(B800)-YEAR(Config!$C$7))*12+MONTH(B800)-MONTH(Config!$C$7))/3)+1)))</f>
        <v/>
      </c>
      <c r="J800" s="76">
        <f>IF(E800="","",IFERROR(INDEX(Config!$C$11:$C$22,MATCH(E800,Config!$B$11:$B$22,0)),"No"))</f>
        <v/>
      </c>
      <c r="K800" s="77">
        <f>IF(B800="","",DATE(YEAR(B800),MONTH(B800),1))</f>
        <v/>
      </c>
    </row>
    <row r="801">
      <c r="B801" s="78" t="n"/>
      <c r="C801" s="79" t="n"/>
      <c r="D801" s="79" t="n"/>
      <c r="E801" s="79" t="n"/>
      <c r="F801" s="80" t="n"/>
      <c r="G801" s="76">
        <f>IF(D801="","",IFERROR(INDEX(Presupuesto!$C$9:$C$33,MATCH(D801,Presupuesto!$B$9:$B$33,0)),""))</f>
        <v/>
      </c>
      <c r="H801" s="76">
        <f>IF(B801="","",CHOOSE(MONTH(B801),"Ene","Feb","Mar","Abr","May","Jun","Jul","Ago","Sep","Oct","Nov","Dic")&amp;" "&amp;YEAR(B801))</f>
        <v/>
      </c>
      <c r="I801" s="76">
        <f>IF(B801="","",IF((YEAR(B801)-YEAR(Config!$C$7))*12+MONTH(B801)-MONTH(Config!$C$7)&lt;0,"Antes","T"&amp;(INT(((YEAR(B801)-YEAR(Config!$C$7))*12+MONTH(B801)-MONTH(Config!$C$7))/3)+1)))</f>
        <v/>
      </c>
      <c r="J801" s="76">
        <f>IF(E801="","",IFERROR(INDEX(Config!$C$11:$C$22,MATCH(E801,Config!$B$11:$B$22,0)),"No"))</f>
        <v/>
      </c>
      <c r="K801" s="77">
        <f>IF(B801="","",DATE(YEAR(B801),MONTH(B801),1))</f>
        <v/>
      </c>
    </row>
    <row r="802">
      <c r="B802" s="78" t="n"/>
      <c r="C802" s="79" t="n"/>
      <c r="D802" s="79" t="n"/>
      <c r="E802" s="79" t="n"/>
      <c r="F802" s="80" t="n"/>
      <c r="G802" s="76">
        <f>IF(D802="","",IFERROR(INDEX(Presupuesto!$C$9:$C$33,MATCH(D802,Presupuesto!$B$9:$B$33,0)),""))</f>
        <v/>
      </c>
      <c r="H802" s="76">
        <f>IF(B802="","",CHOOSE(MONTH(B802),"Ene","Feb","Mar","Abr","May","Jun","Jul","Ago","Sep","Oct","Nov","Dic")&amp;" "&amp;YEAR(B802))</f>
        <v/>
      </c>
      <c r="I802" s="76">
        <f>IF(B802="","",IF((YEAR(B802)-YEAR(Config!$C$7))*12+MONTH(B802)-MONTH(Config!$C$7)&lt;0,"Antes","T"&amp;(INT(((YEAR(B802)-YEAR(Config!$C$7))*12+MONTH(B802)-MONTH(Config!$C$7))/3)+1)))</f>
        <v/>
      </c>
      <c r="J802" s="76">
        <f>IF(E802="","",IFERROR(INDEX(Config!$C$11:$C$22,MATCH(E802,Config!$B$11:$B$22,0)),"No"))</f>
        <v/>
      </c>
      <c r="K802" s="77">
        <f>IF(B802="","",DATE(YEAR(B802),MONTH(B802),1))</f>
        <v/>
      </c>
    </row>
    <row r="803">
      <c r="B803" s="78" t="n"/>
      <c r="C803" s="79" t="n"/>
      <c r="D803" s="79" t="n"/>
      <c r="E803" s="79" t="n"/>
      <c r="F803" s="80" t="n"/>
      <c r="G803" s="76">
        <f>IF(D803="","",IFERROR(INDEX(Presupuesto!$C$9:$C$33,MATCH(D803,Presupuesto!$B$9:$B$33,0)),""))</f>
        <v/>
      </c>
      <c r="H803" s="76">
        <f>IF(B803="","",CHOOSE(MONTH(B803),"Ene","Feb","Mar","Abr","May","Jun","Jul","Ago","Sep","Oct","Nov","Dic")&amp;" "&amp;YEAR(B803))</f>
        <v/>
      </c>
      <c r="I803" s="76">
        <f>IF(B803="","",IF((YEAR(B803)-YEAR(Config!$C$7))*12+MONTH(B803)-MONTH(Config!$C$7)&lt;0,"Antes","T"&amp;(INT(((YEAR(B803)-YEAR(Config!$C$7))*12+MONTH(B803)-MONTH(Config!$C$7))/3)+1)))</f>
        <v/>
      </c>
      <c r="J803" s="76">
        <f>IF(E803="","",IFERROR(INDEX(Config!$C$11:$C$22,MATCH(E803,Config!$B$11:$B$22,0)),"No"))</f>
        <v/>
      </c>
      <c r="K803" s="77">
        <f>IF(B803="","",DATE(YEAR(B803),MONTH(B803),1))</f>
        <v/>
      </c>
    </row>
    <row r="804">
      <c r="B804" s="78" t="n"/>
      <c r="C804" s="79" t="n"/>
      <c r="D804" s="79" t="n"/>
      <c r="E804" s="79" t="n"/>
      <c r="F804" s="80" t="n"/>
      <c r="G804" s="76">
        <f>IF(D804="","",IFERROR(INDEX(Presupuesto!$C$9:$C$33,MATCH(D804,Presupuesto!$B$9:$B$33,0)),""))</f>
        <v/>
      </c>
      <c r="H804" s="76">
        <f>IF(B804="","",CHOOSE(MONTH(B804),"Ene","Feb","Mar","Abr","May","Jun","Jul","Ago","Sep","Oct","Nov","Dic")&amp;" "&amp;YEAR(B804))</f>
        <v/>
      </c>
      <c r="I804" s="76">
        <f>IF(B804="","",IF((YEAR(B804)-YEAR(Config!$C$7))*12+MONTH(B804)-MONTH(Config!$C$7)&lt;0,"Antes","T"&amp;(INT(((YEAR(B804)-YEAR(Config!$C$7))*12+MONTH(B804)-MONTH(Config!$C$7))/3)+1)))</f>
        <v/>
      </c>
      <c r="J804" s="76">
        <f>IF(E804="","",IFERROR(INDEX(Config!$C$11:$C$22,MATCH(E804,Config!$B$11:$B$22,0)),"No"))</f>
        <v/>
      </c>
      <c r="K804" s="77">
        <f>IF(B804="","",DATE(YEAR(B804),MONTH(B804),1))</f>
        <v/>
      </c>
    </row>
    <row r="805">
      <c r="B805" s="78" t="n"/>
      <c r="C805" s="79" t="n"/>
      <c r="D805" s="79" t="n"/>
      <c r="E805" s="79" t="n"/>
      <c r="F805" s="80" t="n"/>
      <c r="G805" s="76">
        <f>IF(D805="","",IFERROR(INDEX(Presupuesto!$C$9:$C$33,MATCH(D805,Presupuesto!$B$9:$B$33,0)),""))</f>
        <v/>
      </c>
      <c r="H805" s="76">
        <f>IF(B805="","",CHOOSE(MONTH(B805),"Ene","Feb","Mar","Abr","May","Jun","Jul","Ago","Sep","Oct","Nov","Dic")&amp;" "&amp;YEAR(B805))</f>
        <v/>
      </c>
      <c r="I805" s="76">
        <f>IF(B805="","",IF((YEAR(B805)-YEAR(Config!$C$7))*12+MONTH(B805)-MONTH(Config!$C$7)&lt;0,"Antes","T"&amp;(INT(((YEAR(B805)-YEAR(Config!$C$7))*12+MONTH(B805)-MONTH(Config!$C$7))/3)+1)))</f>
        <v/>
      </c>
      <c r="J805" s="76">
        <f>IF(E805="","",IFERROR(INDEX(Config!$C$11:$C$22,MATCH(E805,Config!$B$11:$B$22,0)),"No"))</f>
        <v/>
      </c>
      <c r="K805" s="77">
        <f>IF(B805="","",DATE(YEAR(B805),MONTH(B805),1))</f>
        <v/>
      </c>
    </row>
    <row r="806">
      <c r="B806" s="78" t="n"/>
      <c r="C806" s="79" t="n"/>
      <c r="D806" s="79" t="n"/>
      <c r="E806" s="79" t="n"/>
      <c r="F806" s="80" t="n"/>
      <c r="G806" s="76">
        <f>IF(D806="","",IFERROR(INDEX(Presupuesto!$C$9:$C$33,MATCH(D806,Presupuesto!$B$9:$B$33,0)),""))</f>
        <v/>
      </c>
      <c r="H806" s="76">
        <f>IF(B806="","",CHOOSE(MONTH(B806),"Ene","Feb","Mar","Abr","May","Jun","Jul","Ago","Sep","Oct","Nov","Dic")&amp;" "&amp;YEAR(B806))</f>
        <v/>
      </c>
      <c r="I806" s="76">
        <f>IF(B806="","",IF((YEAR(B806)-YEAR(Config!$C$7))*12+MONTH(B806)-MONTH(Config!$C$7)&lt;0,"Antes","T"&amp;(INT(((YEAR(B806)-YEAR(Config!$C$7))*12+MONTH(B806)-MONTH(Config!$C$7))/3)+1)))</f>
        <v/>
      </c>
      <c r="J806" s="76">
        <f>IF(E806="","",IFERROR(INDEX(Config!$C$11:$C$22,MATCH(E806,Config!$B$11:$B$22,0)),"No"))</f>
        <v/>
      </c>
      <c r="K806" s="77">
        <f>IF(B806="","",DATE(YEAR(B806),MONTH(B806),1))</f>
        <v/>
      </c>
    </row>
    <row r="807">
      <c r="B807" s="78" t="n"/>
      <c r="C807" s="79" t="n"/>
      <c r="D807" s="79" t="n"/>
      <c r="E807" s="79" t="n"/>
      <c r="F807" s="80" t="n"/>
      <c r="G807" s="76">
        <f>IF(D807="","",IFERROR(INDEX(Presupuesto!$C$9:$C$33,MATCH(D807,Presupuesto!$B$9:$B$33,0)),""))</f>
        <v/>
      </c>
      <c r="H807" s="76">
        <f>IF(B807="","",CHOOSE(MONTH(B807),"Ene","Feb","Mar","Abr","May","Jun","Jul","Ago","Sep","Oct","Nov","Dic")&amp;" "&amp;YEAR(B807))</f>
        <v/>
      </c>
      <c r="I807" s="76">
        <f>IF(B807="","",IF((YEAR(B807)-YEAR(Config!$C$7))*12+MONTH(B807)-MONTH(Config!$C$7)&lt;0,"Antes","T"&amp;(INT(((YEAR(B807)-YEAR(Config!$C$7))*12+MONTH(B807)-MONTH(Config!$C$7))/3)+1)))</f>
        <v/>
      </c>
      <c r="J807" s="76">
        <f>IF(E807="","",IFERROR(INDEX(Config!$C$11:$C$22,MATCH(E807,Config!$B$11:$B$22,0)),"No"))</f>
        <v/>
      </c>
      <c r="K807" s="77">
        <f>IF(B807="","",DATE(YEAR(B807),MONTH(B807),1))</f>
        <v/>
      </c>
    </row>
    <row r="808">
      <c r="B808" s="78" t="n"/>
      <c r="C808" s="79" t="n"/>
      <c r="D808" s="79" t="n"/>
      <c r="E808" s="79" t="n"/>
      <c r="F808" s="80" t="n"/>
      <c r="G808" s="76">
        <f>IF(D808="","",IFERROR(INDEX(Presupuesto!$C$9:$C$33,MATCH(D808,Presupuesto!$B$9:$B$33,0)),""))</f>
        <v/>
      </c>
      <c r="H808" s="76">
        <f>IF(B808="","",CHOOSE(MONTH(B808),"Ene","Feb","Mar","Abr","May","Jun","Jul","Ago","Sep","Oct","Nov","Dic")&amp;" "&amp;YEAR(B808))</f>
        <v/>
      </c>
      <c r="I808" s="76">
        <f>IF(B808="","",IF((YEAR(B808)-YEAR(Config!$C$7))*12+MONTH(B808)-MONTH(Config!$C$7)&lt;0,"Antes","T"&amp;(INT(((YEAR(B808)-YEAR(Config!$C$7))*12+MONTH(B808)-MONTH(Config!$C$7))/3)+1)))</f>
        <v/>
      </c>
      <c r="J808" s="76">
        <f>IF(E808="","",IFERROR(INDEX(Config!$C$11:$C$22,MATCH(E808,Config!$B$11:$B$22,0)),"No"))</f>
        <v/>
      </c>
      <c r="K808" s="77">
        <f>IF(B808="","",DATE(YEAR(B808),MONTH(B808),1))</f>
        <v/>
      </c>
    </row>
    <row r="809">
      <c r="B809" s="78" t="n"/>
      <c r="C809" s="79" t="n"/>
      <c r="D809" s="79" t="n"/>
      <c r="E809" s="79" t="n"/>
      <c r="F809" s="80" t="n"/>
      <c r="G809" s="76">
        <f>IF(D809="","",IFERROR(INDEX(Presupuesto!$C$9:$C$33,MATCH(D809,Presupuesto!$B$9:$B$33,0)),""))</f>
        <v/>
      </c>
      <c r="H809" s="76">
        <f>IF(B809="","",CHOOSE(MONTH(B809),"Ene","Feb","Mar","Abr","May","Jun","Jul","Ago","Sep","Oct","Nov","Dic")&amp;" "&amp;YEAR(B809))</f>
        <v/>
      </c>
      <c r="I809" s="76">
        <f>IF(B809="","",IF((YEAR(B809)-YEAR(Config!$C$7))*12+MONTH(B809)-MONTH(Config!$C$7)&lt;0,"Antes","T"&amp;(INT(((YEAR(B809)-YEAR(Config!$C$7))*12+MONTH(B809)-MONTH(Config!$C$7))/3)+1)))</f>
        <v/>
      </c>
      <c r="J809" s="76">
        <f>IF(E809="","",IFERROR(INDEX(Config!$C$11:$C$22,MATCH(E809,Config!$B$11:$B$22,0)),"No"))</f>
        <v/>
      </c>
      <c r="K809" s="77">
        <f>IF(B809="","",DATE(YEAR(B809),MONTH(B809),1))</f>
        <v/>
      </c>
    </row>
    <row r="810">
      <c r="B810" s="78" t="n"/>
      <c r="C810" s="79" t="n"/>
      <c r="D810" s="79" t="n"/>
      <c r="E810" s="79" t="n"/>
      <c r="F810" s="80" t="n"/>
      <c r="G810" s="76">
        <f>IF(D810="","",IFERROR(INDEX(Presupuesto!$C$9:$C$33,MATCH(D810,Presupuesto!$B$9:$B$33,0)),""))</f>
        <v/>
      </c>
      <c r="H810" s="76">
        <f>IF(B810="","",CHOOSE(MONTH(B810),"Ene","Feb","Mar","Abr","May","Jun","Jul","Ago","Sep","Oct","Nov","Dic")&amp;" "&amp;YEAR(B810))</f>
        <v/>
      </c>
      <c r="I810" s="76">
        <f>IF(B810="","",IF((YEAR(B810)-YEAR(Config!$C$7))*12+MONTH(B810)-MONTH(Config!$C$7)&lt;0,"Antes","T"&amp;(INT(((YEAR(B810)-YEAR(Config!$C$7))*12+MONTH(B810)-MONTH(Config!$C$7))/3)+1)))</f>
        <v/>
      </c>
      <c r="J810" s="76">
        <f>IF(E810="","",IFERROR(INDEX(Config!$C$11:$C$22,MATCH(E810,Config!$B$11:$B$22,0)),"No"))</f>
        <v/>
      </c>
      <c r="K810" s="77">
        <f>IF(B810="","",DATE(YEAR(B810),MONTH(B810),1))</f>
        <v/>
      </c>
    </row>
    <row r="811">
      <c r="B811" s="78" t="n"/>
      <c r="C811" s="79" t="n"/>
      <c r="D811" s="79" t="n"/>
      <c r="E811" s="79" t="n"/>
      <c r="F811" s="80" t="n"/>
      <c r="G811" s="76">
        <f>IF(D811="","",IFERROR(INDEX(Presupuesto!$C$9:$C$33,MATCH(D811,Presupuesto!$B$9:$B$33,0)),""))</f>
        <v/>
      </c>
      <c r="H811" s="76">
        <f>IF(B811="","",CHOOSE(MONTH(B811),"Ene","Feb","Mar","Abr","May","Jun","Jul","Ago","Sep","Oct","Nov","Dic")&amp;" "&amp;YEAR(B811))</f>
        <v/>
      </c>
      <c r="I811" s="76">
        <f>IF(B811="","",IF((YEAR(B811)-YEAR(Config!$C$7))*12+MONTH(B811)-MONTH(Config!$C$7)&lt;0,"Antes","T"&amp;(INT(((YEAR(B811)-YEAR(Config!$C$7))*12+MONTH(B811)-MONTH(Config!$C$7))/3)+1)))</f>
        <v/>
      </c>
      <c r="J811" s="76">
        <f>IF(E811="","",IFERROR(INDEX(Config!$C$11:$C$22,MATCH(E811,Config!$B$11:$B$22,0)),"No"))</f>
        <v/>
      </c>
      <c r="K811" s="77">
        <f>IF(B811="","",DATE(YEAR(B811),MONTH(B811),1))</f>
        <v/>
      </c>
    </row>
    <row r="812">
      <c r="B812" s="78" t="n"/>
      <c r="C812" s="79" t="n"/>
      <c r="D812" s="79" t="n"/>
      <c r="E812" s="79" t="n"/>
      <c r="F812" s="80" t="n"/>
      <c r="G812" s="76">
        <f>IF(D812="","",IFERROR(INDEX(Presupuesto!$C$9:$C$33,MATCH(D812,Presupuesto!$B$9:$B$33,0)),""))</f>
        <v/>
      </c>
      <c r="H812" s="76">
        <f>IF(B812="","",CHOOSE(MONTH(B812),"Ene","Feb","Mar","Abr","May","Jun","Jul","Ago","Sep","Oct","Nov","Dic")&amp;" "&amp;YEAR(B812))</f>
        <v/>
      </c>
      <c r="I812" s="76">
        <f>IF(B812="","",IF((YEAR(B812)-YEAR(Config!$C$7))*12+MONTH(B812)-MONTH(Config!$C$7)&lt;0,"Antes","T"&amp;(INT(((YEAR(B812)-YEAR(Config!$C$7))*12+MONTH(B812)-MONTH(Config!$C$7))/3)+1)))</f>
        <v/>
      </c>
      <c r="J812" s="76">
        <f>IF(E812="","",IFERROR(INDEX(Config!$C$11:$C$22,MATCH(E812,Config!$B$11:$B$22,0)),"No"))</f>
        <v/>
      </c>
      <c r="K812" s="77">
        <f>IF(B812="","",DATE(YEAR(B812),MONTH(B812),1))</f>
        <v/>
      </c>
    </row>
    <row r="813">
      <c r="B813" s="78" t="n"/>
      <c r="C813" s="79" t="n"/>
      <c r="D813" s="79" t="n"/>
      <c r="E813" s="79" t="n"/>
      <c r="F813" s="80" t="n"/>
      <c r="G813" s="76">
        <f>IF(D813="","",IFERROR(INDEX(Presupuesto!$C$9:$C$33,MATCH(D813,Presupuesto!$B$9:$B$33,0)),""))</f>
        <v/>
      </c>
      <c r="H813" s="76">
        <f>IF(B813="","",CHOOSE(MONTH(B813),"Ene","Feb","Mar","Abr","May","Jun","Jul","Ago","Sep","Oct","Nov","Dic")&amp;" "&amp;YEAR(B813))</f>
        <v/>
      </c>
      <c r="I813" s="76">
        <f>IF(B813="","",IF((YEAR(B813)-YEAR(Config!$C$7))*12+MONTH(B813)-MONTH(Config!$C$7)&lt;0,"Antes","T"&amp;(INT(((YEAR(B813)-YEAR(Config!$C$7))*12+MONTH(B813)-MONTH(Config!$C$7))/3)+1)))</f>
        <v/>
      </c>
      <c r="J813" s="76">
        <f>IF(E813="","",IFERROR(INDEX(Config!$C$11:$C$22,MATCH(E813,Config!$B$11:$B$22,0)),"No"))</f>
        <v/>
      </c>
      <c r="K813" s="77">
        <f>IF(B813="","",DATE(YEAR(B813),MONTH(B813),1))</f>
        <v/>
      </c>
    </row>
    <row r="814">
      <c r="B814" s="78" t="n"/>
      <c r="C814" s="79" t="n"/>
      <c r="D814" s="79" t="n"/>
      <c r="E814" s="79" t="n"/>
      <c r="F814" s="80" t="n"/>
      <c r="G814" s="76">
        <f>IF(D814="","",IFERROR(INDEX(Presupuesto!$C$9:$C$33,MATCH(D814,Presupuesto!$B$9:$B$33,0)),""))</f>
        <v/>
      </c>
      <c r="H814" s="76">
        <f>IF(B814="","",CHOOSE(MONTH(B814),"Ene","Feb","Mar","Abr","May","Jun","Jul","Ago","Sep","Oct","Nov","Dic")&amp;" "&amp;YEAR(B814))</f>
        <v/>
      </c>
      <c r="I814" s="76">
        <f>IF(B814="","",IF((YEAR(B814)-YEAR(Config!$C$7))*12+MONTH(B814)-MONTH(Config!$C$7)&lt;0,"Antes","T"&amp;(INT(((YEAR(B814)-YEAR(Config!$C$7))*12+MONTH(B814)-MONTH(Config!$C$7))/3)+1)))</f>
        <v/>
      </c>
      <c r="J814" s="76">
        <f>IF(E814="","",IFERROR(INDEX(Config!$C$11:$C$22,MATCH(E814,Config!$B$11:$B$22,0)),"No"))</f>
        <v/>
      </c>
      <c r="K814" s="77">
        <f>IF(B814="","",DATE(YEAR(B814),MONTH(B814),1))</f>
        <v/>
      </c>
    </row>
    <row r="815">
      <c r="B815" s="78" t="n"/>
      <c r="C815" s="79" t="n"/>
      <c r="D815" s="79" t="n"/>
      <c r="E815" s="79" t="n"/>
      <c r="F815" s="80" t="n"/>
      <c r="G815" s="76">
        <f>IF(D815="","",IFERROR(INDEX(Presupuesto!$C$9:$C$33,MATCH(D815,Presupuesto!$B$9:$B$33,0)),""))</f>
        <v/>
      </c>
      <c r="H815" s="76">
        <f>IF(B815="","",CHOOSE(MONTH(B815),"Ene","Feb","Mar","Abr","May","Jun","Jul","Ago","Sep","Oct","Nov","Dic")&amp;" "&amp;YEAR(B815))</f>
        <v/>
      </c>
      <c r="I815" s="76">
        <f>IF(B815="","",IF((YEAR(B815)-YEAR(Config!$C$7))*12+MONTH(B815)-MONTH(Config!$C$7)&lt;0,"Antes","T"&amp;(INT(((YEAR(B815)-YEAR(Config!$C$7))*12+MONTH(B815)-MONTH(Config!$C$7))/3)+1)))</f>
        <v/>
      </c>
      <c r="J815" s="76">
        <f>IF(E815="","",IFERROR(INDEX(Config!$C$11:$C$22,MATCH(E815,Config!$B$11:$B$22,0)),"No"))</f>
        <v/>
      </c>
      <c r="K815" s="77">
        <f>IF(B815="","",DATE(YEAR(B815),MONTH(B815),1))</f>
        <v/>
      </c>
    </row>
    <row r="816">
      <c r="B816" s="78" t="n"/>
      <c r="C816" s="79" t="n"/>
      <c r="D816" s="79" t="n"/>
      <c r="E816" s="79" t="n"/>
      <c r="F816" s="80" t="n"/>
      <c r="G816" s="76">
        <f>IF(D816="","",IFERROR(INDEX(Presupuesto!$C$9:$C$33,MATCH(D816,Presupuesto!$B$9:$B$33,0)),""))</f>
        <v/>
      </c>
      <c r="H816" s="76">
        <f>IF(B816="","",CHOOSE(MONTH(B816),"Ene","Feb","Mar","Abr","May","Jun","Jul","Ago","Sep","Oct","Nov","Dic")&amp;" "&amp;YEAR(B816))</f>
        <v/>
      </c>
      <c r="I816" s="76">
        <f>IF(B816="","",IF((YEAR(B816)-YEAR(Config!$C$7))*12+MONTH(B816)-MONTH(Config!$C$7)&lt;0,"Antes","T"&amp;(INT(((YEAR(B816)-YEAR(Config!$C$7))*12+MONTH(B816)-MONTH(Config!$C$7))/3)+1)))</f>
        <v/>
      </c>
      <c r="J816" s="76">
        <f>IF(E816="","",IFERROR(INDEX(Config!$C$11:$C$22,MATCH(E816,Config!$B$11:$B$22,0)),"No"))</f>
        <v/>
      </c>
      <c r="K816" s="77">
        <f>IF(B816="","",DATE(YEAR(B816),MONTH(B816),1))</f>
        <v/>
      </c>
    </row>
    <row r="817">
      <c r="B817" s="78" t="n"/>
      <c r="C817" s="79" t="n"/>
      <c r="D817" s="79" t="n"/>
      <c r="E817" s="79" t="n"/>
      <c r="F817" s="80" t="n"/>
      <c r="G817" s="76">
        <f>IF(D817="","",IFERROR(INDEX(Presupuesto!$C$9:$C$33,MATCH(D817,Presupuesto!$B$9:$B$33,0)),""))</f>
        <v/>
      </c>
      <c r="H817" s="76">
        <f>IF(B817="","",CHOOSE(MONTH(B817),"Ene","Feb","Mar","Abr","May","Jun","Jul","Ago","Sep","Oct","Nov","Dic")&amp;" "&amp;YEAR(B817))</f>
        <v/>
      </c>
      <c r="I817" s="76">
        <f>IF(B817="","",IF((YEAR(B817)-YEAR(Config!$C$7))*12+MONTH(B817)-MONTH(Config!$C$7)&lt;0,"Antes","T"&amp;(INT(((YEAR(B817)-YEAR(Config!$C$7))*12+MONTH(B817)-MONTH(Config!$C$7))/3)+1)))</f>
        <v/>
      </c>
      <c r="J817" s="76">
        <f>IF(E817="","",IFERROR(INDEX(Config!$C$11:$C$22,MATCH(E817,Config!$B$11:$B$22,0)),"No"))</f>
        <v/>
      </c>
      <c r="K817" s="77">
        <f>IF(B817="","",DATE(YEAR(B817),MONTH(B817),1))</f>
        <v/>
      </c>
    </row>
    <row r="818">
      <c r="B818" s="78" t="n"/>
      <c r="C818" s="79" t="n"/>
      <c r="D818" s="79" t="n"/>
      <c r="E818" s="79" t="n"/>
      <c r="F818" s="80" t="n"/>
      <c r="G818" s="76">
        <f>IF(D818="","",IFERROR(INDEX(Presupuesto!$C$9:$C$33,MATCH(D818,Presupuesto!$B$9:$B$33,0)),""))</f>
        <v/>
      </c>
      <c r="H818" s="76">
        <f>IF(B818="","",CHOOSE(MONTH(B818),"Ene","Feb","Mar","Abr","May","Jun","Jul","Ago","Sep","Oct","Nov","Dic")&amp;" "&amp;YEAR(B818))</f>
        <v/>
      </c>
      <c r="I818" s="76">
        <f>IF(B818="","",IF((YEAR(B818)-YEAR(Config!$C$7))*12+MONTH(B818)-MONTH(Config!$C$7)&lt;0,"Antes","T"&amp;(INT(((YEAR(B818)-YEAR(Config!$C$7))*12+MONTH(B818)-MONTH(Config!$C$7))/3)+1)))</f>
        <v/>
      </c>
      <c r="J818" s="76">
        <f>IF(E818="","",IFERROR(INDEX(Config!$C$11:$C$22,MATCH(E818,Config!$B$11:$B$22,0)),"No"))</f>
        <v/>
      </c>
      <c r="K818" s="77">
        <f>IF(B818="","",DATE(YEAR(B818),MONTH(B818),1))</f>
        <v/>
      </c>
    </row>
    <row r="819">
      <c r="B819" s="78" t="n"/>
      <c r="C819" s="79" t="n"/>
      <c r="D819" s="79" t="n"/>
      <c r="E819" s="79" t="n"/>
      <c r="F819" s="80" t="n"/>
      <c r="G819" s="76">
        <f>IF(D819="","",IFERROR(INDEX(Presupuesto!$C$9:$C$33,MATCH(D819,Presupuesto!$B$9:$B$33,0)),""))</f>
        <v/>
      </c>
      <c r="H819" s="76">
        <f>IF(B819="","",CHOOSE(MONTH(B819),"Ene","Feb","Mar","Abr","May","Jun","Jul","Ago","Sep","Oct","Nov","Dic")&amp;" "&amp;YEAR(B819))</f>
        <v/>
      </c>
      <c r="I819" s="76">
        <f>IF(B819="","",IF((YEAR(B819)-YEAR(Config!$C$7))*12+MONTH(B819)-MONTH(Config!$C$7)&lt;0,"Antes","T"&amp;(INT(((YEAR(B819)-YEAR(Config!$C$7))*12+MONTH(B819)-MONTH(Config!$C$7))/3)+1)))</f>
        <v/>
      </c>
      <c r="J819" s="76">
        <f>IF(E819="","",IFERROR(INDEX(Config!$C$11:$C$22,MATCH(E819,Config!$B$11:$B$22,0)),"No"))</f>
        <v/>
      </c>
      <c r="K819" s="77">
        <f>IF(B819="","",DATE(YEAR(B819),MONTH(B819),1))</f>
        <v/>
      </c>
    </row>
    <row r="820">
      <c r="B820" s="78" t="n"/>
      <c r="C820" s="79" t="n"/>
      <c r="D820" s="79" t="n"/>
      <c r="E820" s="79" t="n"/>
      <c r="F820" s="80" t="n"/>
      <c r="G820" s="76">
        <f>IF(D820="","",IFERROR(INDEX(Presupuesto!$C$9:$C$33,MATCH(D820,Presupuesto!$B$9:$B$33,0)),""))</f>
        <v/>
      </c>
      <c r="H820" s="76">
        <f>IF(B820="","",CHOOSE(MONTH(B820),"Ene","Feb","Mar","Abr","May","Jun","Jul","Ago","Sep","Oct","Nov","Dic")&amp;" "&amp;YEAR(B820))</f>
        <v/>
      </c>
      <c r="I820" s="76">
        <f>IF(B820="","",IF((YEAR(B820)-YEAR(Config!$C$7))*12+MONTH(B820)-MONTH(Config!$C$7)&lt;0,"Antes","T"&amp;(INT(((YEAR(B820)-YEAR(Config!$C$7))*12+MONTH(B820)-MONTH(Config!$C$7))/3)+1)))</f>
        <v/>
      </c>
      <c r="J820" s="76">
        <f>IF(E820="","",IFERROR(INDEX(Config!$C$11:$C$22,MATCH(E820,Config!$B$11:$B$22,0)),"No"))</f>
        <v/>
      </c>
      <c r="K820" s="77">
        <f>IF(B820="","",DATE(YEAR(B820),MONTH(B820),1))</f>
        <v/>
      </c>
    </row>
    <row r="821">
      <c r="B821" s="78" t="n"/>
      <c r="C821" s="79" t="n"/>
      <c r="D821" s="79" t="n"/>
      <c r="E821" s="79" t="n"/>
      <c r="F821" s="80" t="n"/>
      <c r="G821" s="76">
        <f>IF(D821="","",IFERROR(INDEX(Presupuesto!$C$9:$C$33,MATCH(D821,Presupuesto!$B$9:$B$33,0)),""))</f>
        <v/>
      </c>
      <c r="H821" s="76">
        <f>IF(B821="","",CHOOSE(MONTH(B821),"Ene","Feb","Mar","Abr","May","Jun","Jul","Ago","Sep","Oct","Nov","Dic")&amp;" "&amp;YEAR(B821))</f>
        <v/>
      </c>
      <c r="I821" s="76">
        <f>IF(B821="","",IF((YEAR(B821)-YEAR(Config!$C$7))*12+MONTH(B821)-MONTH(Config!$C$7)&lt;0,"Antes","T"&amp;(INT(((YEAR(B821)-YEAR(Config!$C$7))*12+MONTH(B821)-MONTH(Config!$C$7))/3)+1)))</f>
        <v/>
      </c>
      <c r="J821" s="76">
        <f>IF(E821="","",IFERROR(INDEX(Config!$C$11:$C$22,MATCH(E821,Config!$B$11:$B$22,0)),"No"))</f>
        <v/>
      </c>
      <c r="K821" s="77">
        <f>IF(B821="","",DATE(YEAR(B821),MONTH(B821),1))</f>
        <v/>
      </c>
    </row>
    <row r="822">
      <c r="B822" s="78" t="n"/>
      <c r="C822" s="79" t="n"/>
      <c r="D822" s="79" t="n"/>
      <c r="E822" s="79" t="n"/>
      <c r="F822" s="80" t="n"/>
      <c r="G822" s="76">
        <f>IF(D822="","",IFERROR(INDEX(Presupuesto!$C$9:$C$33,MATCH(D822,Presupuesto!$B$9:$B$33,0)),""))</f>
        <v/>
      </c>
      <c r="H822" s="76">
        <f>IF(B822="","",CHOOSE(MONTH(B822),"Ene","Feb","Mar","Abr","May","Jun","Jul","Ago","Sep","Oct","Nov","Dic")&amp;" "&amp;YEAR(B822))</f>
        <v/>
      </c>
      <c r="I822" s="76">
        <f>IF(B822="","",IF((YEAR(B822)-YEAR(Config!$C$7))*12+MONTH(B822)-MONTH(Config!$C$7)&lt;0,"Antes","T"&amp;(INT(((YEAR(B822)-YEAR(Config!$C$7))*12+MONTH(B822)-MONTH(Config!$C$7))/3)+1)))</f>
        <v/>
      </c>
      <c r="J822" s="76">
        <f>IF(E822="","",IFERROR(INDEX(Config!$C$11:$C$22,MATCH(E822,Config!$B$11:$B$22,0)),"No"))</f>
        <v/>
      </c>
      <c r="K822" s="77">
        <f>IF(B822="","",DATE(YEAR(B822),MONTH(B822),1))</f>
        <v/>
      </c>
    </row>
    <row r="823">
      <c r="B823" s="78" t="n"/>
      <c r="C823" s="79" t="n"/>
      <c r="D823" s="79" t="n"/>
      <c r="E823" s="79" t="n"/>
      <c r="F823" s="80" t="n"/>
      <c r="G823" s="76">
        <f>IF(D823="","",IFERROR(INDEX(Presupuesto!$C$9:$C$33,MATCH(D823,Presupuesto!$B$9:$B$33,0)),""))</f>
        <v/>
      </c>
      <c r="H823" s="76">
        <f>IF(B823="","",CHOOSE(MONTH(B823),"Ene","Feb","Mar","Abr","May","Jun","Jul","Ago","Sep","Oct","Nov","Dic")&amp;" "&amp;YEAR(B823))</f>
        <v/>
      </c>
      <c r="I823" s="76">
        <f>IF(B823="","",IF((YEAR(B823)-YEAR(Config!$C$7))*12+MONTH(B823)-MONTH(Config!$C$7)&lt;0,"Antes","T"&amp;(INT(((YEAR(B823)-YEAR(Config!$C$7))*12+MONTH(B823)-MONTH(Config!$C$7))/3)+1)))</f>
        <v/>
      </c>
      <c r="J823" s="76">
        <f>IF(E823="","",IFERROR(INDEX(Config!$C$11:$C$22,MATCH(E823,Config!$B$11:$B$22,0)),"No"))</f>
        <v/>
      </c>
      <c r="K823" s="77">
        <f>IF(B823="","",DATE(YEAR(B823),MONTH(B823),1))</f>
        <v/>
      </c>
    </row>
    <row r="824">
      <c r="B824" s="78" t="n"/>
      <c r="C824" s="79" t="n"/>
      <c r="D824" s="79" t="n"/>
      <c r="E824" s="79" t="n"/>
      <c r="F824" s="80" t="n"/>
      <c r="G824" s="76">
        <f>IF(D824="","",IFERROR(INDEX(Presupuesto!$C$9:$C$33,MATCH(D824,Presupuesto!$B$9:$B$33,0)),""))</f>
        <v/>
      </c>
      <c r="H824" s="76">
        <f>IF(B824="","",CHOOSE(MONTH(B824),"Ene","Feb","Mar","Abr","May","Jun","Jul","Ago","Sep","Oct","Nov","Dic")&amp;" "&amp;YEAR(B824))</f>
        <v/>
      </c>
      <c r="I824" s="76">
        <f>IF(B824="","",IF((YEAR(B824)-YEAR(Config!$C$7))*12+MONTH(B824)-MONTH(Config!$C$7)&lt;0,"Antes","T"&amp;(INT(((YEAR(B824)-YEAR(Config!$C$7))*12+MONTH(B824)-MONTH(Config!$C$7))/3)+1)))</f>
        <v/>
      </c>
      <c r="J824" s="76">
        <f>IF(E824="","",IFERROR(INDEX(Config!$C$11:$C$22,MATCH(E824,Config!$B$11:$B$22,0)),"No"))</f>
        <v/>
      </c>
      <c r="K824" s="77">
        <f>IF(B824="","",DATE(YEAR(B824),MONTH(B824),1))</f>
        <v/>
      </c>
    </row>
    <row r="825">
      <c r="B825" s="78" t="n"/>
      <c r="C825" s="79" t="n"/>
      <c r="D825" s="79" t="n"/>
      <c r="E825" s="79" t="n"/>
      <c r="F825" s="80" t="n"/>
      <c r="G825" s="76">
        <f>IF(D825="","",IFERROR(INDEX(Presupuesto!$C$9:$C$33,MATCH(D825,Presupuesto!$B$9:$B$33,0)),""))</f>
        <v/>
      </c>
      <c r="H825" s="76">
        <f>IF(B825="","",CHOOSE(MONTH(B825),"Ene","Feb","Mar","Abr","May","Jun","Jul","Ago","Sep","Oct","Nov","Dic")&amp;" "&amp;YEAR(B825))</f>
        <v/>
      </c>
      <c r="I825" s="76">
        <f>IF(B825="","",IF((YEAR(B825)-YEAR(Config!$C$7))*12+MONTH(B825)-MONTH(Config!$C$7)&lt;0,"Antes","T"&amp;(INT(((YEAR(B825)-YEAR(Config!$C$7))*12+MONTH(B825)-MONTH(Config!$C$7))/3)+1)))</f>
        <v/>
      </c>
      <c r="J825" s="76">
        <f>IF(E825="","",IFERROR(INDEX(Config!$C$11:$C$22,MATCH(E825,Config!$B$11:$B$22,0)),"No"))</f>
        <v/>
      </c>
      <c r="K825" s="77">
        <f>IF(B825="","",DATE(YEAR(B825),MONTH(B825),1))</f>
        <v/>
      </c>
    </row>
    <row r="826">
      <c r="B826" s="78" t="n"/>
      <c r="C826" s="79" t="n"/>
      <c r="D826" s="79" t="n"/>
      <c r="E826" s="79" t="n"/>
      <c r="F826" s="80" t="n"/>
      <c r="G826" s="76">
        <f>IF(D826="","",IFERROR(INDEX(Presupuesto!$C$9:$C$33,MATCH(D826,Presupuesto!$B$9:$B$33,0)),""))</f>
        <v/>
      </c>
      <c r="H826" s="76">
        <f>IF(B826="","",CHOOSE(MONTH(B826),"Ene","Feb","Mar","Abr","May","Jun","Jul","Ago","Sep","Oct","Nov","Dic")&amp;" "&amp;YEAR(B826))</f>
        <v/>
      </c>
      <c r="I826" s="76">
        <f>IF(B826="","",IF((YEAR(B826)-YEAR(Config!$C$7))*12+MONTH(B826)-MONTH(Config!$C$7)&lt;0,"Antes","T"&amp;(INT(((YEAR(B826)-YEAR(Config!$C$7))*12+MONTH(B826)-MONTH(Config!$C$7))/3)+1)))</f>
        <v/>
      </c>
      <c r="J826" s="76">
        <f>IF(E826="","",IFERROR(INDEX(Config!$C$11:$C$22,MATCH(E826,Config!$B$11:$B$22,0)),"No"))</f>
        <v/>
      </c>
      <c r="K826" s="77">
        <f>IF(B826="","",DATE(YEAR(B826),MONTH(B826),1))</f>
        <v/>
      </c>
    </row>
    <row r="827">
      <c r="B827" s="78" t="n"/>
      <c r="C827" s="79" t="n"/>
      <c r="D827" s="79" t="n"/>
      <c r="E827" s="79" t="n"/>
      <c r="F827" s="80" t="n"/>
      <c r="G827" s="76">
        <f>IF(D827="","",IFERROR(INDEX(Presupuesto!$C$9:$C$33,MATCH(D827,Presupuesto!$B$9:$B$33,0)),""))</f>
        <v/>
      </c>
      <c r="H827" s="76">
        <f>IF(B827="","",CHOOSE(MONTH(B827),"Ene","Feb","Mar","Abr","May","Jun","Jul","Ago","Sep","Oct","Nov","Dic")&amp;" "&amp;YEAR(B827))</f>
        <v/>
      </c>
      <c r="I827" s="76">
        <f>IF(B827="","",IF((YEAR(B827)-YEAR(Config!$C$7))*12+MONTH(B827)-MONTH(Config!$C$7)&lt;0,"Antes","T"&amp;(INT(((YEAR(B827)-YEAR(Config!$C$7))*12+MONTH(B827)-MONTH(Config!$C$7))/3)+1)))</f>
        <v/>
      </c>
      <c r="J827" s="76">
        <f>IF(E827="","",IFERROR(INDEX(Config!$C$11:$C$22,MATCH(E827,Config!$B$11:$B$22,0)),"No"))</f>
        <v/>
      </c>
      <c r="K827" s="77">
        <f>IF(B827="","",DATE(YEAR(B827),MONTH(B827),1))</f>
        <v/>
      </c>
    </row>
    <row r="828">
      <c r="B828" s="78" t="n"/>
      <c r="C828" s="79" t="n"/>
      <c r="D828" s="79" t="n"/>
      <c r="E828" s="79" t="n"/>
      <c r="F828" s="80" t="n"/>
      <c r="G828" s="76">
        <f>IF(D828="","",IFERROR(INDEX(Presupuesto!$C$9:$C$33,MATCH(D828,Presupuesto!$B$9:$B$33,0)),""))</f>
        <v/>
      </c>
      <c r="H828" s="76">
        <f>IF(B828="","",CHOOSE(MONTH(B828),"Ene","Feb","Mar","Abr","May","Jun","Jul","Ago","Sep","Oct","Nov","Dic")&amp;" "&amp;YEAR(B828))</f>
        <v/>
      </c>
      <c r="I828" s="76">
        <f>IF(B828="","",IF((YEAR(B828)-YEAR(Config!$C$7))*12+MONTH(B828)-MONTH(Config!$C$7)&lt;0,"Antes","T"&amp;(INT(((YEAR(B828)-YEAR(Config!$C$7))*12+MONTH(B828)-MONTH(Config!$C$7))/3)+1)))</f>
        <v/>
      </c>
      <c r="J828" s="76">
        <f>IF(E828="","",IFERROR(INDEX(Config!$C$11:$C$22,MATCH(E828,Config!$B$11:$B$22,0)),"No"))</f>
        <v/>
      </c>
      <c r="K828" s="77">
        <f>IF(B828="","",DATE(YEAR(B828),MONTH(B828),1))</f>
        <v/>
      </c>
    </row>
    <row r="829">
      <c r="B829" s="78" t="n"/>
      <c r="C829" s="79" t="n"/>
      <c r="D829" s="79" t="n"/>
      <c r="E829" s="79" t="n"/>
      <c r="F829" s="80" t="n"/>
      <c r="G829" s="76">
        <f>IF(D829="","",IFERROR(INDEX(Presupuesto!$C$9:$C$33,MATCH(D829,Presupuesto!$B$9:$B$33,0)),""))</f>
        <v/>
      </c>
      <c r="H829" s="76">
        <f>IF(B829="","",CHOOSE(MONTH(B829),"Ene","Feb","Mar","Abr","May","Jun","Jul","Ago","Sep","Oct","Nov","Dic")&amp;" "&amp;YEAR(B829))</f>
        <v/>
      </c>
      <c r="I829" s="76">
        <f>IF(B829="","",IF((YEAR(B829)-YEAR(Config!$C$7))*12+MONTH(B829)-MONTH(Config!$C$7)&lt;0,"Antes","T"&amp;(INT(((YEAR(B829)-YEAR(Config!$C$7))*12+MONTH(B829)-MONTH(Config!$C$7))/3)+1)))</f>
        <v/>
      </c>
      <c r="J829" s="76">
        <f>IF(E829="","",IFERROR(INDEX(Config!$C$11:$C$22,MATCH(E829,Config!$B$11:$B$22,0)),"No"))</f>
        <v/>
      </c>
      <c r="K829" s="77">
        <f>IF(B829="","",DATE(YEAR(B829),MONTH(B829),1))</f>
        <v/>
      </c>
    </row>
    <row r="830">
      <c r="B830" s="78" t="n"/>
      <c r="C830" s="79" t="n"/>
      <c r="D830" s="79" t="n"/>
      <c r="E830" s="79" t="n"/>
      <c r="F830" s="80" t="n"/>
      <c r="G830" s="76">
        <f>IF(D830="","",IFERROR(INDEX(Presupuesto!$C$9:$C$33,MATCH(D830,Presupuesto!$B$9:$B$33,0)),""))</f>
        <v/>
      </c>
      <c r="H830" s="76">
        <f>IF(B830="","",CHOOSE(MONTH(B830),"Ene","Feb","Mar","Abr","May","Jun","Jul","Ago","Sep","Oct","Nov","Dic")&amp;" "&amp;YEAR(B830))</f>
        <v/>
      </c>
      <c r="I830" s="76">
        <f>IF(B830="","",IF((YEAR(B830)-YEAR(Config!$C$7))*12+MONTH(B830)-MONTH(Config!$C$7)&lt;0,"Antes","T"&amp;(INT(((YEAR(B830)-YEAR(Config!$C$7))*12+MONTH(B830)-MONTH(Config!$C$7))/3)+1)))</f>
        <v/>
      </c>
      <c r="J830" s="76">
        <f>IF(E830="","",IFERROR(INDEX(Config!$C$11:$C$22,MATCH(E830,Config!$B$11:$B$22,0)),"No"))</f>
        <v/>
      </c>
      <c r="K830" s="77">
        <f>IF(B830="","",DATE(YEAR(B830),MONTH(B830),1))</f>
        <v/>
      </c>
    </row>
    <row r="831">
      <c r="B831" s="78" t="n"/>
      <c r="C831" s="79" t="n"/>
      <c r="D831" s="79" t="n"/>
      <c r="E831" s="79" t="n"/>
      <c r="F831" s="80" t="n"/>
      <c r="G831" s="76">
        <f>IF(D831="","",IFERROR(INDEX(Presupuesto!$C$9:$C$33,MATCH(D831,Presupuesto!$B$9:$B$33,0)),""))</f>
        <v/>
      </c>
      <c r="H831" s="76">
        <f>IF(B831="","",CHOOSE(MONTH(B831),"Ene","Feb","Mar","Abr","May","Jun","Jul","Ago","Sep","Oct","Nov","Dic")&amp;" "&amp;YEAR(B831))</f>
        <v/>
      </c>
      <c r="I831" s="76">
        <f>IF(B831="","",IF((YEAR(B831)-YEAR(Config!$C$7))*12+MONTH(B831)-MONTH(Config!$C$7)&lt;0,"Antes","T"&amp;(INT(((YEAR(B831)-YEAR(Config!$C$7))*12+MONTH(B831)-MONTH(Config!$C$7))/3)+1)))</f>
        <v/>
      </c>
      <c r="J831" s="76">
        <f>IF(E831="","",IFERROR(INDEX(Config!$C$11:$C$22,MATCH(E831,Config!$B$11:$B$22,0)),"No"))</f>
        <v/>
      </c>
      <c r="K831" s="77">
        <f>IF(B831="","",DATE(YEAR(B831),MONTH(B831),1))</f>
        <v/>
      </c>
    </row>
    <row r="832">
      <c r="B832" s="78" t="n"/>
      <c r="C832" s="79" t="n"/>
      <c r="D832" s="79" t="n"/>
      <c r="E832" s="79" t="n"/>
      <c r="F832" s="80" t="n"/>
      <c r="G832" s="76">
        <f>IF(D832="","",IFERROR(INDEX(Presupuesto!$C$9:$C$33,MATCH(D832,Presupuesto!$B$9:$B$33,0)),""))</f>
        <v/>
      </c>
      <c r="H832" s="76">
        <f>IF(B832="","",CHOOSE(MONTH(B832),"Ene","Feb","Mar","Abr","May","Jun","Jul","Ago","Sep","Oct","Nov","Dic")&amp;" "&amp;YEAR(B832))</f>
        <v/>
      </c>
      <c r="I832" s="76">
        <f>IF(B832="","",IF((YEAR(B832)-YEAR(Config!$C$7))*12+MONTH(B832)-MONTH(Config!$C$7)&lt;0,"Antes","T"&amp;(INT(((YEAR(B832)-YEAR(Config!$C$7))*12+MONTH(B832)-MONTH(Config!$C$7))/3)+1)))</f>
        <v/>
      </c>
      <c r="J832" s="76">
        <f>IF(E832="","",IFERROR(INDEX(Config!$C$11:$C$22,MATCH(E832,Config!$B$11:$B$22,0)),"No"))</f>
        <v/>
      </c>
      <c r="K832" s="77">
        <f>IF(B832="","",DATE(YEAR(B832),MONTH(B832),1))</f>
        <v/>
      </c>
    </row>
    <row r="833">
      <c r="B833" s="78" t="n"/>
      <c r="C833" s="79" t="n"/>
      <c r="D833" s="79" t="n"/>
      <c r="E833" s="79" t="n"/>
      <c r="F833" s="80" t="n"/>
      <c r="G833" s="76">
        <f>IF(D833="","",IFERROR(INDEX(Presupuesto!$C$9:$C$33,MATCH(D833,Presupuesto!$B$9:$B$33,0)),""))</f>
        <v/>
      </c>
      <c r="H833" s="76">
        <f>IF(B833="","",CHOOSE(MONTH(B833),"Ene","Feb","Mar","Abr","May","Jun","Jul","Ago","Sep","Oct","Nov","Dic")&amp;" "&amp;YEAR(B833))</f>
        <v/>
      </c>
      <c r="I833" s="76">
        <f>IF(B833="","",IF((YEAR(B833)-YEAR(Config!$C$7))*12+MONTH(B833)-MONTH(Config!$C$7)&lt;0,"Antes","T"&amp;(INT(((YEAR(B833)-YEAR(Config!$C$7))*12+MONTH(B833)-MONTH(Config!$C$7))/3)+1)))</f>
        <v/>
      </c>
      <c r="J833" s="76">
        <f>IF(E833="","",IFERROR(INDEX(Config!$C$11:$C$22,MATCH(E833,Config!$B$11:$B$22,0)),"No"))</f>
        <v/>
      </c>
      <c r="K833" s="77">
        <f>IF(B833="","",DATE(YEAR(B833),MONTH(B833),1))</f>
        <v/>
      </c>
    </row>
    <row r="834">
      <c r="B834" s="78" t="n"/>
      <c r="C834" s="79" t="n"/>
      <c r="D834" s="79" t="n"/>
      <c r="E834" s="79" t="n"/>
      <c r="F834" s="80" t="n"/>
      <c r="G834" s="76">
        <f>IF(D834="","",IFERROR(INDEX(Presupuesto!$C$9:$C$33,MATCH(D834,Presupuesto!$B$9:$B$33,0)),""))</f>
        <v/>
      </c>
      <c r="H834" s="76">
        <f>IF(B834="","",CHOOSE(MONTH(B834),"Ene","Feb","Mar","Abr","May","Jun","Jul","Ago","Sep","Oct","Nov","Dic")&amp;" "&amp;YEAR(B834))</f>
        <v/>
      </c>
      <c r="I834" s="76">
        <f>IF(B834="","",IF((YEAR(B834)-YEAR(Config!$C$7))*12+MONTH(B834)-MONTH(Config!$C$7)&lt;0,"Antes","T"&amp;(INT(((YEAR(B834)-YEAR(Config!$C$7))*12+MONTH(B834)-MONTH(Config!$C$7))/3)+1)))</f>
        <v/>
      </c>
      <c r="J834" s="76">
        <f>IF(E834="","",IFERROR(INDEX(Config!$C$11:$C$22,MATCH(E834,Config!$B$11:$B$22,0)),"No"))</f>
        <v/>
      </c>
      <c r="K834" s="77">
        <f>IF(B834="","",DATE(YEAR(B834),MONTH(B834),1))</f>
        <v/>
      </c>
    </row>
    <row r="835">
      <c r="B835" s="78" t="n"/>
      <c r="C835" s="79" t="n"/>
      <c r="D835" s="79" t="n"/>
      <c r="E835" s="79" t="n"/>
      <c r="F835" s="80" t="n"/>
      <c r="G835" s="76">
        <f>IF(D835="","",IFERROR(INDEX(Presupuesto!$C$9:$C$33,MATCH(D835,Presupuesto!$B$9:$B$33,0)),""))</f>
        <v/>
      </c>
      <c r="H835" s="76">
        <f>IF(B835="","",CHOOSE(MONTH(B835),"Ene","Feb","Mar","Abr","May","Jun","Jul","Ago","Sep","Oct","Nov","Dic")&amp;" "&amp;YEAR(B835))</f>
        <v/>
      </c>
      <c r="I835" s="76">
        <f>IF(B835="","",IF((YEAR(B835)-YEAR(Config!$C$7))*12+MONTH(B835)-MONTH(Config!$C$7)&lt;0,"Antes","T"&amp;(INT(((YEAR(B835)-YEAR(Config!$C$7))*12+MONTH(B835)-MONTH(Config!$C$7))/3)+1)))</f>
        <v/>
      </c>
      <c r="J835" s="76">
        <f>IF(E835="","",IFERROR(INDEX(Config!$C$11:$C$22,MATCH(E835,Config!$B$11:$B$22,0)),"No"))</f>
        <v/>
      </c>
      <c r="K835" s="77">
        <f>IF(B835="","",DATE(YEAR(B835),MONTH(B835),1))</f>
        <v/>
      </c>
    </row>
    <row r="836">
      <c r="B836" s="78" t="n"/>
      <c r="C836" s="79" t="n"/>
      <c r="D836" s="79" t="n"/>
      <c r="E836" s="79" t="n"/>
      <c r="F836" s="80" t="n"/>
      <c r="G836" s="76">
        <f>IF(D836="","",IFERROR(INDEX(Presupuesto!$C$9:$C$33,MATCH(D836,Presupuesto!$B$9:$B$33,0)),""))</f>
        <v/>
      </c>
      <c r="H836" s="76">
        <f>IF(B836="","",CHOOSE(MONTH(B836),"Ene","Feb","Mar","Abr","May","Jun","Jul","Ago","Sep","Oct","Nov","Dic")&amp;" "&amp;YEAR(B836))</f>
        <v/>
      </c>
      <c r="I836" s="76">
        <f>IF(B836="","",IF((YEAR(B836)-YEAR(Config!$C$7))*12+MONTH(B836)-MONTH(Config!$C$7)&lt;0,"Antes","T"&amp;(INT(((YEAR(B836)-YEAR(Config!$C$7))*12+MONTH(B836)-MONTH(Config!$C$7))/3)+1)))</f>
        <v/>
      </c>
      <c r="J836" s="76">
        <f>IF(E836="","",IFERROR(INDEX(Config!$C$11:$C$22,MATCH(E836,Config!$B$11:$B$22,0)),"No"))</f>
        <v/>
      </c>
      <c r="K836" s="77">
        <f>IF(B836="","",DATE(YEAR(B836),MONTH(B836),1))</f>
        <v/>
      </c>
    </row>
    <row r="837">
      <c r="B837" s="78" t="n"/>
      <c r="C837" s="79" t="n"/>
      <c r="D837" s="79" t="n"/>
      <c r="E837" s="79" t="n"/>
      <c r="F837" s="80" t="n"/>
      <c r="G837" s="76">
        <f>IF(D837="","",IFERROR(INDEX(Presupuesto!$C$9:$C$33,MATCH(D837,Presupuesto!$B$9:$B$33,0)),""))</f>
        <v/>
      </c>
      <c r="H837" s="76">
        <f>IF(B837="","",CHOOSE(MONTH(B837),"Ene","Feb","Mar","Abr","May","Jun","Jul","Ago","Sep","Oct","Nov","Dic")&amp;" "&amp;YEAR(B837))</f>
        <v/>
      </c>
      <c r="I837" s="76">
        <f>IF(B837="","",IF((YEAR(B837)-YEAR(Config!$C$7))*12+MONTH(B837)-MONTH(Config!$C$7)&lt;0,"Antes","T"&amp;(INT(((YEAR(B837)-YEAR(Config!$C$7))*12+MONTH(B837)-MONTH(Config!$C$7))/3)+1)))</f>
        <v/>
      </c>
      <c r="J837" s="76">
        <f>IF(E837="","",IFERROR(INDEX(Config!$C$11:$C$22,MATCH(E837,Config!$B$11:$B$22,0)),"No"))</f>
        <v/>
      </c>
      <c r="K837" s="77">
        <f>IF(B837="","",DATE(YEAR(B837),MONTH(B837),1))</f>
        <v/>
      </c>
    </row>
    <row r="838">
      <c r="B838" s="78" t="n"/>
      <c r="C838" s="79" t="n"/>
      <c r="D838" s="79" t="n"/>
      <c r="E838" s="79" t="n"/>
      <c r="F838" s="80" t="n"/>
      <c r="G838" s="76">
        <f>IF(D838="","",IFERROR(INDEX(Presupuesto!$C$9:$C$33,MATCH(D838,Presupuesto!$B$9:$B$33,0)),""))</f>
        <v/>
      </c>
      <c r="H838" s="76">
        <f>IF(B838="","",CHOOSE(MONTH(B838),"Ene","Feb","Mar","Abr","May","Jun","Jul","Ago","Sep","Oct","Nov","Dic")&amp;" "&amp;YEAR(B838))</f>
        <v/>
      </c>
      <c r="I838" s="76">
        <f>IF(B838="","",IF((YEAR(B838)-YEAR(Config!$C$7))*12+MONTH(B838)-MONTH(Config!$C$7)&lt;0,"Antes","T"&amp;(INT(((YEAR(B838)-YEAR(Config!$C$7))*12+MONTH(B838)-MONTH(Config!$C$7))/3)+1)))</f>
        <v/>
      </c>
      <c r="J838" s="76">
        <f>IF(E838="","",IFERROR(INDEX(Config!$C$11:$C$22,MATCH(E838,Config!$B$11:$B$22,0)),"No"))</f>
        <v/>
      </c>
      <c r="K838" s="77">
        <f>IF(B838="","",DATE(YEAR(B838),MONTH(B838),1))</f>
        <v/>
      </c>
    </row>
    <row r="839">
      <c r="B839" s="78" t="n"/>
      <c r="C839" s="79" t="n"/>
      <c r="D839" s="79" t="n"/>
      <c r="E839" s="79" t="n"/>
      <c r="F839" s="80" t="n"/>
      <c r="G839" s="76">
        <f>IF(D839="","",IFERROR(INDEX(Presupuesto!$C$9:$C$33,MATCH(D839,Presupuesto!$B$9:$B$33,0)),""))</f>
        <v/>
      </c>
      <c r="H839" s="76">
        <f>IF(B839="","",CHOOSE(MONTH(B839),"Ene","Feb","Mar","Abr","May","Jun","Jul","Ago","Sep","Oct","Nov","Dic")&amp;" "&amp;YEAR(B839))</f>
        <v/>
      </c>
      <c r="I839" s="76">
        <f>IF(B839="","",IF((YEAR(B839)-YEAR(Config!$C$7))*12+MONTH(B839)-MONTH(Config!$C$7)&lt;0,"Antes","T"&amp;(INT(((YEAR(B839)-YEAR(Config!$C$7))*12+MONTH(B839)-MONTH(Config!$C$7))/3)+1)))</f>
        <v/>
      </c>
      <c r="J839" s="76">
        <f>IF(E839="","",IFERROR(INDEX(Config!$C$11:$C$22,MATCH(E839,Config!$B$11:$B$22,0)),"No"))</f>
        <v/>
      </c>
      <c r="K839" s="77">
        <f>IF(B839="","",DATE(YEAR(B839),MONTH(B839),1))</f>
        <v/>
      </c>
    </row>
    <row r="840">
      <c r="B840" s="78" t="n"/>
      <c r="C840" s="79" t="n"/>
      <c r="D840" s="79" t="n"/>
      <c r="E840" s="79" t="n"/>
      <c r="F840" s="80" t="n"/>
      <c r="G840" s="76">
        <f>IF(D840="","",IFERROR(INDEX(Presupuesto!$C$9:$C$33,MATCH(D840,Presupuesto!$B$9:$B$33,0)),""))</f>
        <v/>
      </c>
      <c r="H840" s="76">
        <f>IF(B840="","",CHOOSE(MONTH(B840),"Ene","Feb","Mar","Abr","May","Jun","Jul","Ago","Sep","Oct","Nov","Dic")&amp;" "&amp;YEAR(B840))</f>
        <v/>
      </c>
      <c r="I840" s="76">
        <f>IF(B840="","",IF((YEAR(B840)-YEAR(Config!$C$7))*12+MONTH(B840)-MONTH(Config!$C$7)&lt;0,"Antes","T"&amp;(INT(((YEAR(B840)-YEAR(Config!$C$7))*12+MONTH(B840)-MONTH(Config!$C$7))/3)+1)))</f>
        <v/>
      </c>
      <c r="J840" s="76">
        <f>IF(E840="","",IFERROR(INDEX(Config!$C$11:$C$22,MATCH(E840,Config!$B$11:$B$22,0)),"No"))</f>
        <v/>
      </c>
      <c r="K840" s="77">
        <f>IF(B840="","",DATE(YEAR(B840),MONTH(B840),1))</f>
        <v/>
      </c>
    </row>
    <row r="841">
      <c r="B841" s="78" t="n"/>
      <c r="C841" s="79" t="n"/>
      <c r="D841" s="79" t="n"/>
      <c r="E841" s="79" t="n"/>
      <c r="F841" s="80" t="n"/>
      <c r="G841" s="76">
        <f>IF(D841="","",IFERROR(INDEX(Presupuesto!$C$9:$C$33,MATCH(D841,Presupuesto!$B$9:$B$33,0)),""))</f>
        <v/>
      </c>
      <c r="H841" s="76">
        <f>IF(B841="","",CHOOSE(MONTH(B841),"Ene","Feb","Mar","Abr","May","Jun","Jul","Ago","Sep","Oct","Nov","Dic")&amp;" "&amp;YEAR(B841))</f>
        <v/>
      </c>
      <c r="I841" s="76">
        <f>IF(B841="","",IF((YEAR(B841)-YEAR(Config!$C$7))*12+MONTH(B841)-MONTH(Config!$C$7)&lt;0,"Antes","T"&amp;(INT(((YEAR(B841)-YEAR(Config!$C$7))*12+MONTH(B841)-MONTH(Config!$C$7))/3)+1)))</f>
        <v/>
      </c>
      <c r="J841" s="76">
        <f>IF(E841="","",IFERROR(INDEX(Config!$C$11:$C$22,MATCH(E841,Config!$B$11:$B$22,0)),"No"))</f>
        <v/>
      </c>
      <c r="K841" s="77">
        <f>IF(B841="","",DATE(YEAR(B841),MONTH(B841),1))</f>
        <v/>
      </c>
    </row>
    <row r="842">
      <c r="B842" s="78" t="n"/>
      <c r="C842" s="79" t="n"/>
      <c r="D842" s="79" t="n"/>
      <c r="E842" s="79" t="n"/>
      <c r="F842" s="80" t="n"/>
      <c r="G842" s="76">
        <f>IF(D842="","",IFERROR(INDEX(Presupuesto!$C$9:$C$33,MATCH(D842,Presupuesto!$B$9:$B$33,0)),""))</f>
        <v/>
      </c>
      <c r="H842" s="76">
        <f>IF(B842="","",CHOOSE(MONTH(B842),"Ene","Feb","Mar","Abr","May","Jun","Jul","Ago","Sep","Oct","Nov","Dic")&amp;" "&amp;YEAR(B842))</f>
        <v/>
      </c>
      <c r="I842" s="76">
        <f>IF(B842="","",IF((YEAR(B842)-YEAR(Config!$C$7))*12+MONTH(B842)-MONTH(Config!$C$7)&lt;0,"Antes","T"&amp;(INT(((YEAR(B842)-YEAR(Config!$C$7))*12+MONTH(B842)-MONTH(Config!$C$7))/3)+1)))</f>
        <v/>
      </c>
      <c r="J842" s="76">
        <f>IF(E842="","",IFERROR(INDEX(Config!$C$11:$C$22,MATCH(E842,Config!$B$11:$B$22,0)),"No"))</f>
        <v/>
      </c>
      <c r="K842" s="77">
        <f>IF(B842="","",DATE(YEAR(B842),MONTH(B842),1))</f>
        <v/>
      </c>
    </row>
    <row r="843">
      <c r="B843" s="78" t="n"/>
      <c r="C843" s="79" t="n"/>
      <c r="D843" s="79" t="n"/>
      <c r="E843" s="79" t="n"/>
      <c r="F843" s="80" t="n"/>
      <c r="G843" s="76">
        <f>IF(D843="","",IFERROR(INDEX(Presupuesto!$C$9:$C$33,MATCH(D843,Presupuesto!$B$9:$B$33,0)),""))</f>
        <v/>
      </c>
      <c r="H843" s="76">
        <f>IF(B843="","",CHOOSE(MONTH(B843),"Ene","Feb","Mar","Abr","May","Jun","Jul","Ago","Sep","Oct","Nov","Dic")&amp;" "&amp;YEAR(B843))</f>
        <v/>
      </c>
      <c r="I843" s="76">
        <f>IF(B843="","",IF((YEAR(B843)-YEAR(Config!$C$7))*12+MONTH(B843)-MONTH(Config!$C$7)&lt;0,"Antes","T"&amp;(INT(((YEAR(B843)-YEAR(Config!$C$7))*12+MONTH(B843)-MONTH(Config!$C$7))/3)+1)))</f>
        <v/>
      </c>
      <c r="J843" s="76">
        <f>IF(E843="","",IFERROR(INDEX(Config!$C$11:$C$22,MATCH(E843,Config!$B$11:$B$22,0)),"No"))</f>
        <v/>
      </c>
      <c r="K843" s="77">
        <f>IF(B843="","",DATE(YEAR(B843),MONTH(B843),1))</f>
        <v/>
      </c>
    </row>
    <row r="844">
      <c r="B844" s="78" t="n"/>
      <c r="C844" s="79" t="n"/>
      <c r="D844" s="79" t="n"/>
      <c r="E844" s="79" t="n"/>
      <c r="F844" s="80" t="n"/>
      <c r="G844" s="76">
        <f>IF(D844="","",IFERROR(INDEX(Presupuesto!$C$9:$C$33,MATCH(D844,Presupuesto!$B$9:$B$33,0)),""))</f>
        <v/>
      </c>
      <c r="H844" s="76">
        <f>IF(B844="","",CHOOSE(MONTH(B844),"Ene","Feb","Mar","Abr","May","Jun","Jul","Ago","Sep","Oct","Nov","Dic")&amp;" "&amp;YEAR(B844))</f>
        <v/>
      </c>
      <c r="I844" s="76">
        <f>IF(B844="","",IF((YEAR(B844)-YEAR(Config!$C$7))*12+MONTH(B844)-MONTH(Config!$C$7)&lt;0,"Antes","T"&amp;(INT(((YEAR(B844)-YEAR(Config!$C$7))*12+MONTH(B844)-MONTH(Config!$C$7))/3)+1)))</f>
        <v/>
      </c>
      <c r="J844" s="76">
        <f>IF(E844="","",IFERROR(INDEX(Config!$C$11:$C$22,MATCH(E844,Config!$B$11:$B$22,0)),"No"))</f>
        <v/>
      </c>
      <c r="K844" s="77">
        <f>IF(B844="","",DATE(YEAR(B844),MONTH(B844),1))</f>
        <v/>
      </c>
    </row>
    <row r="845">
      <c r="B845" s="78" t="n"/>
      <c r="C845" s="79" t="n"/>
      <c r="D845" s="79" t="n"/>
      <c r="E845" s="79" t="n"/>
      <c r="F845" s="80" t="n"/>
      <c r="G845" s="76">
        <f>IF(D845="","",IFERROR(INDEX(Presupuesto!$C$9:$C$33,MATCH(D845,Presupuesto!$B$9:$B$33,0)),""))</f>
        <v/>
      </c>
      <c r="H845" s="76">
        <f>IF(B845="","",CHOOSE(MONTH(B845),"Ene","Feb","Mar","Abr","May","Jun","Jul","Ago","Sep","Oct","Nov","Dic")&amp;" "&amp;YEAR(B845))</f>
        <v/>
      </c>
      <c r="I845" s="76">
        <f>IF(B845="","",IF((YEAR(B845)-YEAR(Config!$C$7))*12+MONTH(B845)-MONTH(Config!$C$7)&lt;0,"Antes","T"&amp;(INT(((YEAR(B845)-YEAR(Config!$C$7))*12+MONTH(B845)-MONTH(Config!$C$7))/3)+1)))</f>
        <v/>
      </c>
      <c r="J845" s="76">
        <f>IF(E845="","",IFERROR(INDEX(Config!$C$11:$C$22,MATCH(E845,Config!$B$11:$B$22,0)),"No"))</f>
        <v/>
      </c>
      <c r="K845" s="77">
        <f>IF(B845="","",DATE(YEAR(B845),MONTH(B845),1))</f>
        <v/>
      </c>
    </row>
    <row r="846">
      <c r="B846" s="78" t="n"/>
      <c r="C846" s="79" t="n"/>
      <c r="D846" s="79" t="n"/>
      <c r="E846" s="79" t="n"/>
      <c r="F846" s="80" t="n"/>
      <c r="G846" s="76">
        <f>IF(D846="","",IFERROR(INDEX(Presupuesto!$C$9:$C$33,MATCH(D846,Presupuesto!$B$9:$B$33,0)),""))</f>
        <v/>
      </c>
      <c r="H846" s="76">
        <f>IF(B846="","",CHOOSE(MONTH(B846),"Ene","Feb","Mar","Abr","May","Jun","Jul","Ago","Sep","Oct","Nov","Dic")&amp;" "&amp;YEAR(B846))</f>
        <v/>
      </c>
      <c r="I846" s="76">
        <f>IF(B846="","",IF((YEAR(B846)-YEAR(Config!$C$7))*12+MONTH(B846)-MONTH(Config!$C$7)&lt;0,"Antes","T"&amp;(INT(((YEAR(B846)-YEAR(Config!$C$7))*12+MONTH(B846)-MONTH(Config!$C$7))/3)+1)))</f>
        <v/>
      </c>
      <c r="J846" s="76">
        <f>IF(E846="","",IFERROR(INDEX(Config!$C$11:$C$22,MATCH(E846,Config!$B$11:$B$22,0)),"No"))</f>
        <v/>
      </c>
      <c r="K846" s="77">
        <f>IF(B846="","",DATE(YEAR(B846),MONTH(B846),1))</f>
        <v/>
      </c>
    </row>
    <row r="847">
      <c r="B847" s="78" t="n"/>
      <c r="C847" s="79" t="n"/>
      <c r="D847" s="79" t="n"/>
      <c r="E847" s="79" t="n"/>
      <c r="F847" s="80" t="n"/>
      <c r="G847" s="76">
        <f>IF(D847="","",IFERROR(INDEX(Presupuesto!$C$9:$C$33,MATCH(D847,Presupuesto!$B$9:$B$33,0)),""))</f>
        <v/>
      </c>
      <c r="H847" s="76">
        <f>IF(B847="","",CHOOSE(MONTH(B847),"Ene","Feb","Mar","Abr","May","Jun","Jul","Ago","Sep","Oct","Nov","Dic")&amp;" "&amp;YEAR(B847))</f>
        <v/>
      </c>
      <c r="I847" s="76">
        <f>IF(B847="","",IF((YEAR(B847)-YEAR(Config!$C$7))*12+MONTH(B847)-MONTH(Config!$C$7)&lt;0,"Antes","T"&amp;(INT(((YEAR(B847)-YEAR(Config!$C$7))*12+MONTH(B847)-MONTH(Config!$C$7))/3)+1)))</f>
        <v/>
      </c>
      <c r="J847" s="76">
        <f>IF(E847="","",IFERROR(INDEX(Config!$C$11:$C$22,MATCH(E847,Config!$B$11:$B$22,0)),"No"))</f>
        <v/>
      </c>
      <c r="K847" s="77">
        <f>IF(B847="","",DATE(YEAR(B847),MONTH(B847),1))</f>
        <v/>
      </c>
    </row>
    <row r="848">
      <c r="B848" s="78" t="n"/>
      <c r="C848" s="79" t="n"/>
      <c r="D848" s="79" t="n"/>
      <c r="E848" s="79" t="n"/>
      <c r="F848" s="80" t="n"/>
      <c r="G848" s="76">
        <f>IF(D848="","",IFERROR(INDEX(Presupuesto!$C$9:$C$33,MATCH(D848,Presupuesto!$B$9:$B$33,0)),""))</f>
        <v/>
      </c>
      <c r="H848" s="76">
        <f>IF(B848="","",CHOOSE(MONTH(B848),"Ene","Feb","Mar","Abr","May","Jun","Jul","Ago","Sep","Oct","Nov","Dic")&amp;" "&amp;YEAR(B848))</f>
        <v/>
      </c>
      <c r="I848" s="76">
        <f>IF(B848="","",IF((YEAR(B848)-YEAR(Config!$C$7))*12+MONTH(B848)-MONTH(Config!$C$7)&lt;0,"Antes","T"&amp;(INT(((YEAR(B848)-YEAR(Config!$C$7))*12+MONTH(B848)-MONTH(Config!$C$7))/3)+1)))</f>
        <v/>
      </c>
      <c r="J848" s="76">
        <f>IF(E848="","",IFERROR(INDEX(Config!$C$11:$C$22,MATCH(E848,Config!$B$11:$B$22,0)),"No"))</f>
        <v/>
      </c>
      <c r="K848" s="77">
        <f>IF(B848="","",DATE(YEAR(B848),MONTH(B848),1))</f>
        <v/>
      </c>
    </row>
    <row r="849">
      <c r="B849" s="78" t="n"/>
      <c r="C849" s="79" t="n"/>
      <c r="D849" s="79" t="n"/>
      <c r="E849" s="79" t="n"/>
      <c r="F849" s="80" t="n"/>
      <c r="G849" s="76">
        <f>IF(D849="","",IFERROR(INDEX(Presupuesto!$C$9:$C$33,MATCH(D849,Presupuesto!$B$9:$B$33,0)),""))</f>
        <v/>
      </c>
      <c r="H849" s="76">
        <f>IF(B849="","",CHOOSE(MONTH(B849),"Ene","Feb","Mar","Abr","May","Jun","Jul","Ago","Sep","Oct","Nov","Dic")&amp;" "&amp;YEAR(B849))</f>
        <v/>
      </c>
      <c r="I849" s="76">
        <f>IF(B849="","",IF((YEAR(B849)-YEAR(Config!$C$7))*12+MONTH(B849)-MONTH(Config!$C$7)&lt;0,"Antes","T"&amp;(INT(((YEAR(B849)-YEAR(Config!$C$7))*12+MONTH(B849)-MONTH(Config!$C$7))/3)+1)))</f>
        <v/>
      </c>
      <c r="J849" s="76">
        <f>IF(E849="","",IFERROR(INDEX(Config!$C$11:$C$22,MATCH(E849,Config!$B$11:$B$22,0)),"No"))</f>
        <v/>
      </c>
      <c r="K849" s="77">
        <f>IF(B849="","",DATE(YEAR(B849),MONTH(B849),1))</f>
        <v/>
      </c>
    </row>
    <row r="850">
      <c r="B850" s="78" t="n"/>
      <c r="C850" s="79" t="n"/>
      <c r="D850" s="79" t="n"/>
      <c r="E850" s="79" t="n"/>
      <c r="F850" s="80" t="n"/>
      <c r="G850" s="76">
        <f>IF(D850="","",IFERROR(INDEX(Presupuesto!$C$9:$C$33,MATCH(D850,Presupuesto!$B$9:$B$33,0)),""))</f>
        <v/>
      </c>
      <c r="H850" s="76">
        <f>IF(B850="","",CHOOSE(MONTH(B850),"Ene","Feb","Mar","Abr","May","Jun","Jul","Ago","Sep","Oct","Nov","Dic")&amp;" "&amp;YEAR(B850))</f>
        <v/>
      </c>
      <c r="I850" s="76">
        <f>IF(B850="","",IF((YEAR(B850)-YEAR(Config!$C$7))*12+MONTH(B850)-MONTH(Config!$C$7)&lt;0,"Antes","T"&amp;(INT(((YEAR(B850)-YEAR(Config!$C$7))*12+MONTH(B850)-MONTH(Config!$C$7))/3)+1)))</f>
        <v/>
      </c>
      <c r="J850" s="76">
        <f>IF(E850="","",IFERROR(INDEX(Config!$C$11:$C$22,MATCH(E850,Config!$B$11:$B$22,0)),"No"))</f>
        <v/>
      </c>
      <c r="K850" s="77">
        <f>IF(B850="","",DATE(YEAR(B850),MONTH(B850),1))</f>
        <v/>
      </c>
    </row>
    <row r="851">
      <c r="B851" s="78" t="n"/>
      <c r="C851" s="79" t="n"/>
      <c r="D851" s="79" t="n"/>
      <c r="E851" s="79" t="n"/>
      <c r="F851" s="80" t="n"/>
      <c r="G851" s="76">
        <f>IF(D851="","",IFERROR(INDEX(Presupuesto!$C$9:$C$33,MATCH(D851,Presupuesto!$B$9:$B$33,0)),""))</f>
        <v/>
      </c>
      <c r="H851" s="76">
        <f>IF(B851="","",CHOOSE(MONTH(B851),"Ene","Feb","Mar","Abr","May","Jun","Jul","Ago","Sep","Oct","Nov","Dic")&amp;" "&amp;YEAR(B851))</f>
        <v/>
      </c>
      <c r="I851" s="76">
        <f>IF(B851="","",IF((YEAR(B851)-YEAR(Config!$C$7))*12+MONTH(B851)-MONTH(Config!$C$7)&lt;0,"Antes","T"&amp;(INT(((YEAR(B851)-YEAR(Config!$C$7))*12+MONTH(B851)-MONTH(Config!$C$7))/3)+1)))</f>
        <v/>
      </c>
      <c r="J851" s="76">
        <f>IF(E851="","",IFERROR(INDEX(Config!$C$11:$C$22,MATCH(E851,Config!$B$11:$B$22,0)),"No"))</f>
        <v/>
      </c>
      <c r="K851" s="77">
        <f>IF(B851="","",DATE(YEAR(B851),MONTH(B851),1))</f>
        <v/>
      </c>
    </row>
    <row r="852">
      <c r="B852" s="78" t="n"/>
      <c r="C852" s="79" t="n"/>
      <c r="D852" s="79" t="n"/>
      <c r="E852" s="79" t="n"/>
      <c r="F852" s="80" t="n"/>
      <c r="G852" s="76">
        <f>IF(D852="","",IFERROR(INDEX(Presupuesto!$C$9:$C$33,MATCH(D852,Presupuesto!$B$9:$B$33,0)),""))</f>
        <v/>
      </c>
      <c r="H852" s="76">
        <f>IF(B852="","",CHOOSE(MONTH(B852),"Ene","Feb","Mar","Abr","May","Jun","Jul","Ago","Sep","Oct","Nov","Dic")&amp;" "&amp;YEAR(B852))</f>
        <v/>
      </c>
      <c r="I852" s="76">
        <f>IF(B852="","",IF((YEAR(B852)-YEAR(Config!$C$7))*12+MONTH(B852)-MONTH(Config!$C$7)&lt;0,"Antes","T"&amp;(INT(((YEAR(B852)-YEAR(Config!$C$7))*12+MONTH(B852)-MONTH(Config!$C$7))/3)+1)))</f>
        <v/>
      </c>
      <c r="J852" s="76">
        <f>IF(E852="","",IFERROR(INDEX(Config!$C$11:$C$22,MATCH(E852,Config!$B$11:$B$22,0)),"No"))</f>
        <v/>
      </c>
      <c r="K852" s="77">
        <f>IF(B852="","",DATE(YEAR(B852),MONTH(B852),1))</f>
        <v/>
      </c>
    </row>
    <row r="853">
      <c r="B853" s="78" t="n"/>
      <c r="C853" s="79" t="n"/>
      <c r="D853" s="79" t="n"/>
      <c r="E853" s="79" t="n"/>
      <c r="F853" s="80" t="n"/>
      <c r="G853" s="76">
        <f>IF(D853="","",IFERROR(INDEX(Presupuesto!$C$9:$C$33,MATCH(D853,Presupuesto!$B$9:$B$33,0)),""))</f>
        <v/>
      </c>
      <c r="H853" s="76">
        <f>IF(B853="","",CHOOSE(MONTH(B853),"Ene","Feb","Mar","Abr","May","Jun","Jul","Ago","Sep","Oct","Nov","Dic")&amp;" "&amp;YEAR(B853))</f>
        <v/>
      </c>
      <c r="I853" s="76">
        <f>IF(B853="","",IF((YEAR(B853)-YEAR(Config!$C$7))*12+MONTH(B853)-MONTH(Config!$C$7)&lt;0,"Antes","T"&amp;(INT(((YEAR(B853)-YEAR(Config!$C$7))*12+MONTH(B853)-MONTH(Config!$C$7))/3)+1)))</f>
        <v/>
      </c>
      <c r="J853" s="76">
        <f>IF(E853="","",IFERROR(INDEX(Config!$C$11:$C$22,MATCH(E853,Config!$B$11:$B$22,0)),"No"))</f>
        <v/>
      </c>
      <c r="K853" s="77">
        <f>IF(B853="","",DATE(YEAR(B853),MONTH(B853),1))</f>
        <v/>
      </c>
    </row>
    <row r="854">
      <c r="B854" s="78" t="n"/>
      <c r="C854" s="79" t="n"/>
      <c r="D854" s="79" t="n"/>
      <c r="E854" s="79" t="n"/>
      <c r="F854" s="80" t="n"/>
      <c r="G854" s="76">
        <f>IF(D854="","",IFERROR(INDEX(Presupuesto!$C$9:$C$33,MATCH(D854,Presupuesto!$B$9:$B$33,0)),""))</f>
        <v/>
      </c>
      <c r="H854" s="76">
        <f>IF(B854="","",CHOOSE(MONTH(B854),"Ene","Feb","Mar","Abr","May","Jun","Jul","Ago","Sep","Oct","Nov","Dic")&amp;" "&amp;YEAR(B854))</f>
        <v/>
      </c>
      <c r="I854" s="76">
        <f>IF(B854="","",IF((YEAR(B854)-YEAR(Config!$C$7))*12+MONTH(B854)-MONTH(Config!$C$7)&lt;0,"Antes","T"&amp;(INT(((YEAR(B854)-YEAR(Config!$C$7))*12+MONTH(B854)-MONTH(Config!$C$7))/3)+1)))</f>
        <v/>
      </c>
      <c r="J854" s="76">
        <f>IF(E854="","",IFERROR(INDEX(Config!$C$11:$C$22,MATCH(E854,Config!$B$11:$B$22,0)),"No"))</f>
        <v/>
      </c>
      <c r="K854" s="77">
        <f>IF(B854="","",DATE(YEAR(B854),MONTH(B854),1))</f>
        <v/>
      </c>
    </row>
    <row r="855">
      <c r="B855" s="78" t="n"/>
      <c r="C855" s="79" t="n"/>
      <c r="D855" s="79" t="n"/>
      <c r="E855" s="79" t="n"/>
      <c r="F855" s="80" t="n"/>
      <c r="G855" s="76">
        <f>IF(D855="","",IFERROR(INDEX(Presupuesto!$C$9:$C$33,MATCH(D855,Presupuesto!$B$9:$B$33,0)),""))</f>
        <v/>
      </c>
      <c r="H855" s="76">
        <f>IF(B855="","",CHOOSE(MONTH(B855),"Ene","Feb","Mar","Abr","May","Jun","Jul","Ago","Sep","Oct","Nov","Dic")&amp;" "&amp;YEAR(B855))</f>
        <v/>
      </c>
      <c r="I855" s="76">
        <f>IF(B855="","",IF((YEAR(B855)-YEAR(Config!$C$7))*12+MONTH(B855)-MONTH(Config!$C$7)&lt;0,"Antes","T"&amp;(INT(((YEAR(B855)-YEAR(Config!$C$7))*12+MONTH(B855)-MONTH(Config!$C$7))/3)+1)))</f>
        <v/>
      </c>
      <c r="J855" s="76">
        <f>IF(E855="","",IFERROR(INDEX(Config!$C$11:$C$22,MATCH(E855,Config!$B$11:$B$22,0)),"No"))</f>
        <v/>
      </c>
      <c r="K855" s="77">
        <f>IF(B855="","",DATE(YEAR(B855),MONTH(B855),1))</f>
        <v/>
      </c>
    </row>
    <row r="856">
      <c r="B856" s="78" t="n"/>
      <c r="C856" s="79" t="n"/>
      <c r="D856" s="79" t="n"/>
      <c r="E856" s="79" t="n"/>
      <c r="F856" s="80" t="n"/>
      <c r="G856" s="76">
        <f>IF(D856="","",IFERROR(INDEX(Presupuesto!$C$9:$C$33,MATCH(D856,Presupuesto!$B$9:$B$33,0)),""))</f>
        <v/>
      </c>
      <c r="H856" s="76">
        <f>IF(B856="","",CHOOSE(MONTH(B856),"Ene","Feb","Mar","Abr","May","Jun","Jul","Ago","Sep","Oct","Nov","Dic")&amp;" "&amp;YEAR(B856))</f>
        <v/>
      </c>
      <c r="I856" s="76">
        <f>IF(B856="","",IF((YEAR(B856)-YEAR(Config!$C$7))*12+MONTH(B856)-MONTH(Config!$C$7)&lt;0,"Antes","T"&amp;(INT(((YEAR(B856)-YEAR(Config!$C$7))*12+MONTH(B856)-MONTH(Config!$C$7))/3)+1)))</f>
        <v/>
      </c>
      <c r="J856" s="76">
        <f>IF(E856="","",IFERROR(INDEX(Config!$C$11:$C$22,MATCH(E856,Config!$B$11:$B$22,0)),"No"))</f>
        <v/>
      </c>
      <c r="K856" s="77">
        <f>IF(B856="","",DATE(YEAR(B856),MONTH(B856),1))</f>
        <v/>
      </c>
    </row>
    <row r="857">
      <c r="B857" s="78" t="n"/>
      <c r="C857" s="79" t="n"/>
      <c r="D857" s="79" t="n"/>
      <c r="E857" s="79" t="n"/>
      <c r="F857" s="80" t="n"/>
      <c r="G857" s="76">
        <f>IF(D857="","",IFERROR(INDEX(Presupuesto!$C$9:$C$33,MATCH(D857,Presupuesto!$B$9:$B$33,0)),""))</f>
        <v/>
      </c>
      <c r="H857" s="76">
        <f>IF(B857="","",CHOOSE(MONTH(B857),"Ene","Feb","Mar","Abr","May","Jun","Jul","Ago","Sep","Oct","Nov","Dic")&amp;" "&amp;YEAR(B857))</f>
        <v/>
      </c>
      <c r="I857" s="76">
        <f>IF(B857="","",IF((YEAR(B857)-YEAR(Config!$C$7))*12+MONTH(B857)-MONTH(Config!$C$7)&lt;0,"Antes","T"&amp;(INT(((YEAR(B857)-YEAR(Config!$C$7))*12+MONTH(B857)-MONTH(Config!$C$7))/3)+1)))</f>
        <v/>
      </c>
      <c r="J857" s="76">
        <f>IF(E857="","",IFERROR(INDEX(Config!$C$11:$C$22,MATCH(E857,Config!$B$11:$B$22,0)),"No"))</f>
        <v/>
      </c>
      <c r="K857" s="77">
        <f>IF(B857="","",DATE(YEAR(B857),MONTH(B857),1))</f>
        <v/>
      </c>
    </row>
    <row r="858">
      <c r="B858" s="78" t="n"/>
      <c r="C858" s="79" t="n"/>
      <c r="D858" s="79" t="n"/>
      <c r="E858" s="79" t="n"/>
      <c r="F858" s="80" t="n"/>
      <c r="G858" s="76">
        <f>IF(D858="","",IFERROR(INDEX(Presupuesto!$C$9:$C$33,MATCH(D858,Presupuesto!$B$9:$B$33,0)),""))</f>
        <v/>
      </c>
      <c r="H858" s="76">
        <f>IF(B858="","",CHOOSE(MONTH(B858),"Ene","Feb","Mar","Abr","May","Jun","Jul","Ago","Sep","Oct","Nov","Dic")&amp;" "&amp;YEAR(B858))</f>
        <v/>
      </c>
      <c r="I858" s="76">
        <f>IF(B858="","",IF((YEAR(B858)-YEAR(Config!$C$7))*12+MONTH(B858)-MONTH(Config!$C$7)&lt;0,"Antes","T"&amp;(INT(((YEAR(B858)-YEAR(Config!$C$7))*12+MONTH(B858)-MONTH(Config!$C$7))/3)+1)))</f>
        <v/>
      </c>
      <c r="J858" s="76">
        <f>IF(E858="","",IFERROR(INDEX(Config!$C$11:$C$22,MATCH(E858,Config!$B$11:$B$22,0)),"No"))</f>
        <v/>
      </c>
      <c r="K858" s="77">
        <f>IF(B858="","",DATE(YEAR(B858),MONTH(B858),1))</f>
        <v/>
      </c>
    </row>
    <row r="859">
      <c r="B859" s="78" t="n"/>
      <c r="C859" s="79" t="n"/>
      <c r="D859" s="79" t="n"/>
      <c r="E859" s="79" t="n"/>
      <c r="F859" s="80" t="n"/>
      <c r="G859" s="76">
        <f>IF(D859="","",IFERROR(INDEX(Presupuesto!$C$9:$C$33,MATCH(D859,Presupuesto!$B$9:$B$33,0)),""))</f>
        <v/>
      </c>
      <c r="H859" s="76">
        <f>IF(B859="","",CHOOSE(MONTH(B859),"Ene","Feb","Mar","Abr","May","Jun","Jul","Ago","Sep","Oct","Nov","Dic")&amp;" "&amp;YEAR(B859))</f>
        <v/>
      </c>
      <c r="I859" s="76">
        <f>IF(B859="","",IF((YEAR(B859)-YEAR(Config!$C$7))*12+MONTH(B859)-MONTH(Config!$C$7)&lt;0,"Antes","T"&amp;(INT(((YEAR(B859)-YEAR(Config!$C$7))*12+MONTH(B859)-MONTH(Config!$C$7))/3)+1)))</f>
        <v/>
      </c>
      <c r="J859" s="76">
        <f>IF(E859="","",IFERROR(INDEX(Config!$C$11:$C$22,MATCH(E859,Config!$B$11:$B$22,0)),"No"))</f>
        <v/>
      </c>
      <c r="K859" s="77">
        <f>IF(B859="","",DATE(YEAR(B859),MONTH(B859),1))</f>
        <v/>
      </c>
    </row>
    <row r="860">
      <c r="B860" s="78" t="n"/>
      <c r="C860" s="79" t="n"/>
      <c r="D860" s="79" t="n"/>
      <c r="E860" s="79" t="n"/>
      <c r="F860" s="80" t="n"/>
      <c r="G860" s="76">
        <f>IF(D860="","",IFERROR(INDEX(Presupuesto!$C$9:$C$33,MATCH(D860,Presupuesto!$B$9:$B$33,0)),""))</f>
        <v/>
      </c>
      <c r="H860" s="76">
        <f>IF(B860="","",CHOOSE(MONTH(B860),"Ene","Feb","Mar","Abr","May","Jun","Jul","Ago","Sep","Oct","Nov","Dic")&amp;" "&amp;YEAR(B860))</f>
        <v/>
      </c>
      <c r="I860" s="76">
        <f>IF(B860="","",IF((YEAR(B860)-YEAR(Config!$C$7))*12+MONTH(B860)-MONTH(Config!$C$7)&lt;0,"Antes","T"&amp;(INT(((YEAR(B860)-YEAR(Config!$C$7))*12+MONTH(B860)-MONTH(Config!$C$7))/3)+1)))</f>
        <v/>
      </c>
      <c r="J860" s="76">
        <f>IF(E860="","",IFERROR(INDEX(Config!$C$11:$C$22,MATCH(E860,Config!$B$11:$B$22,0)),"No"))</f>
        <v/>
      </c>
      <c r="K860" s="77">
        <f>IF(B860="","",DATE(YEAR(B860),MONTH(B860),1))</f>
        <v/>
      </c>
    </row>
    <row r="861">
      <c r="B861" s="78" t="n"/>
      <c r="C861" s="79" t="n"/>
      <c r="D861" s="79" t="n"/>
      <c r="E861" s="79" t="n"/>
      <c r="F861" s="80" t="n"/>
      <c r="G861" s="76">
        <f>IF(D861="","",IFERROR(INDEX(Presupuesto!$C$9:$C$33,MATCH(D861,Presupuesto!$B$9:$B$33,0)),""))</f>
        <v/>
      </c>
      <c r="H861" s="76">
        <f>IF(B861="","",CHOOSE(MONTH(B861),"Ene","Feb","Mar","Abr","May","Jun","Jul","Ago","Sep","Oct","Nov","Dic")&amp;" "&amp;YEAR(B861))</f>
        <v/>
      </c>
      <c r="I861" s="76">
        <f>IF(B861="","",IF((YEAR(B861)-YEAR(Config!$C$7))*12+MONTH(B861)-MONTH(Config!$C$7)&lt;0,"Antes","T"&amp;(INT(((YEAR(B861)-YEAR(Config!$C$7))*12+MONTH(B861)-MONTH(Config!$C$7))/3)+1)))</f>
        <v/>
      </c>
      <c r="J861" s="76">
        <f>IF(E861="","",IFERROR(INDEX(Config!$C$11:$C$22,MATCH(E861,Config!$B$11:$B$22,0)),"No"))</f>
        <v/>
      </c>
      <c r="K861" s="77">
        <f>IF(B861="","",DATE(YEAR(B861),MONTH(B861),1))</f>
        <v/>
      </c>
    </row>
    <row r="862">
      <c r="B862" s="78" t="n"/>
      <c r="C862" s="79" t="n"/>
      <c r="D862" s="79" t="n"/>
      <c r="E862" s="79" t="n"/>
      <c r="F862" s="80" t="n"/>
      <c r="G862" s="76">
        <f>IF(D862="","",IFERROR(INDEX(Presupuesto!$C$9:$C$33,MATCH(D862,Presupuesto!$B$9:$B$33,0)),""))</f>
        <v/>
      </c>
      <c r="H862" s="76">
        <f>IF(B862="","",CHOOSE(MONTH(B862),"Ene","Feb","Mar","Abr","May","Jun","Jul","Ago","Sep","Oct","Nov","Dic")&amp;" "&amp;YEAR(B862))</f>
        <v/>
      </c>
      <c r="I862" s="76">
        <f>IF(B862="","",IF((YEAR(B862)-YEAR(Config!$C$7))*12+MONTH(B862)-MONTH(Config!$C$7)&lt;0,"Antes","T"&amp;(INT(((YEAR(B862)-YEAR(Config!$C$7))*12+MONTH(B862)-MONTH(Config!$C$7))/3)+1)))</f>
        <v/>
      </c>
      <c r="J862" s="76">
        <f>IF(E862="","",IFERROR(INDEX(Config!$C$11:$C$22,MATCH(E862,Config!$B$11:$B$22,0)),"No"))</f>
        <v/>
      </c>
      <c r="K862" s="77">
        <f>IF(B862="","",DATE(YEAR(B862),MONTH(B862),1))</f>
        <v/>
      </c>
    </row>
    <row r="863">
      <c r="B863" s="78" t="n"/>
      <c r="C863" s="79" t="n"/>
      <c r="D863" s="79" t="n"/>
      <c r="E863" s="79" t="n"/>
      <c r="F863" s="80" t="n"/>
      <c r="G863" s="76">
        <f>IF(D863="","",IFERROR(INDEX(Presupuesto!$C$9:$C$33,MATCH(D863,Presupuesto!$B$9:$B$33,0)),""))</f>
        <v/>
      </c>
      <c r="H863" s="76">
        <f>IF(B863="","",CHOOSE(MONTH(B863),"Ene","Feb","Mar","Abr","May","Jun","Jul","Ago","Sep","Oct","Nov","Dic")&amp;" "&amp;YEAR(B863))</f>
        <v/>
      </c>
      <c r="I863" s="76">
        <f>IF(B863="","",IF((YEAR(B863)-YEAR(Config!$C$7))*12+MONTH(B863)-MONTH(Config!$C$7)&lt;0,"Antes","T"&amp;(INT(((YEAR(B863)-YEAR(Config!$C$7))*12+MONTH(B863)-MONTH(Config!$C$7))/3)+1)))</f>
        <v/>
      </c>
      <c r="J863" s="76">
        <f>IF(E863="","",IFERROR(INDEX(Config!$C$11:$C$22,MATCH(E863,Config!$B$11:$B$22,0)),"No"))</f>
        <v/>
      </c>
      <c r="K863" s="77">
        <f>IF(B863="","",DATE(YEAR(B863),MONTH(B863),1))</f>
        <v/>
      </c>
    </row>
    <row r="864">
      <c r="B864" s="78" t="n"/>
      <c r="C864" s="79" t="n"/>
      <c r="D864" s="79" t="n"/>
      <c r="E864" s="79" t="n"/>
      <c r="F864" s="80" t="n"/>
      <c r="G864" s="76">
        <f>IF(D864="","",IFERROR(INDEX(Presupuesto!$C$9:$C$33,MATCH(D864,Presupuesto!$B$9:$B$33,0)),""))</f>
        <v/>
      </c>
      <c r="H864" s="76">
        <f>IF(B864="","",CHOOSE(MONTH(B864),"Ene","Feb","Mar","Abr","May","Jun","Jul","Ago","Sep","Oct","Nov","Dic")&amp;" "&amp;YEAR(B864))</f>
        <v/>
      </c>
      <c r="I864" s="76">
        <f>IF(B864="","",IF((YEAR(B864)-YEAR(Config!$C$7))*12+MONTH(B864)-MONTH(Config!$C$7)&lt;0,"Antes","T"&amp;(INT(((YEAR(B864)-YEAR(Config!$C$7))*12+MONTH(B864)-MONTH(Config!$C$7))/3)+1)))</f>
        <v/>
      </c>
      <c r="J864" s="76">
        <f>IF(E864="","",IFERROR(INDEX(Config!$C$11:$C$22,MATCH(E864,Config!$B$11:$B$22,0)),"No"))</f>
        <v/>
      </c>
      <c r="K864" s="77">
        <f>IF(B864="","",DATE(YEAR(B864),MONTH(B864),1))</f>
        <v/>
      </c>
    </row>
    <row r="865">
      <c r="B865" s="78" t="n"/>
      <c r="C865" s="79" t="n"/>
      <c r="D865" s="79" t="n"/>
      <c r="E865" s="79" t="n"/>
      <c r="F865" s="80" t="n"/>
      <c r="G865" s="76">
        <f>IF(D865="","",IFERROR(INDEX(Presupuesto!$C$9:$C$33,MATCH(D865,Presupuesto!$B$9:$B$33,0)),""))</f>
        <v/>
      </c>
      <c r="H865" s="76">
        <f>IF(B865="","",CHOOSE(MONTH(B865),"Ene","Feb","Mar","Abr","May","Jun","Jul","Ago","Sep","Oct","Nov","Dic")&amp;" "&amp;YEAR(B865))</f>
        <v/>
      </c>
      <c r="I865" s="76">
        <f>IF(B865="","",IF((YEAR(B865)-YEAR(Config!$C$7))*12+MONTH(B865)-MONTH(Config!$C$7)&lt;0,"Antes","T"&amp;(INT(((YEAR(B865)-YEAR(Config!$C$7))*12+MONTH(B865)-MONTH(Config!$C$7))/3)+1)))</f>
        <v/>
      </c>
      <c r="J865" s="76">
        <f>IF(E865="","",IFERROR(INDEX(Config!$C$11:$C$22,MATCH(E865,Config!$B$11:$B$22,0)),"No"))</f>
        <v/>
      </c>
      <c r="K865" s="77">
        <f>IF(B865="","",DATE(YEAR(B865),MONTH(B865),1))</f>
        <v/>
      </c>
    </row>
    <row r="866">
      <c r="B866" s="78" t="n"/>
      <c r="C866" s="79" t="n"/>
      <c r="D866" s="79" t="n"/>
      <c r="E866" s="79" t="n"/>
      <c r="F866" s="80" t="n"/>
      <c r="G866" s="76">
        <f>IF(D866="","",IFERROR(INDEX(Presupuesto!$C$9:$C$33,MATCH(D866,Presupuesto!$B$9:$B$33,0)),""))</f>
        <v/>
      </c>
      <c r="H866" s="76">
        <f>IF(B866="","",CHOOSE(MONTH(B866),"Ene","Feb","Mar","Abr","May","Jun","Jul","Ago","Sep","Oct","Nov","Dic")&amp;" "&amp;YEAR(B866))</f>
        <v/>
      </c>
      <c r="I866" s="76">
        <f>IF(B866="","",IF((YEAR(B866)-YEAR(Config!$C$7))*12+MONTH(B866)-MONTH(Config!$C$7)&lt;0,"Antes","T"&amp;(INT(((YEAR(B866)-YEAR(Config!$C$7))*12+MONTH(B866)-MONTH(Config!$C$7))/3)+1)))</f>
        <v/>
      </c>
      <c r="J866" s="76">
        <f>IF(E866="","",IFERROR(INDEX(Config!$C$11:$C$22,MATCH(E866,Config!$B$11:$B$22,0)),"No"))</f>
        <v/>
      </c>
      <c r="K866" s="77">
        <f>IF(B866="","",DATE(YEAR(B866),MONTH(B866),1))</f>
        <v/>
      </c>
    </row>
    <row r="867">
      <c r="B867" s="78" t="n"/>
      <c r="C867" s="79" t="n"/>
      <c r="D867" s="79" t="n"/>
      <c r="E867" s="79" t="n"/>
      <c r="F867" s="80" t="n"/>
      <c r="G867" s="76">
        <f>IF(D867="","",IFERROR(INDEX(Presupuesto!$C$9:$C$33,MATCH(D867,Presupuesto!$B$9:$B$33,0)),""))</f>
        <v/>
      </c>
      <c r="H867" s="76">
        <f>IF(B867="","",CHOOSE(MONTH(B867),"Ene","Feb","Mar","Abr","May","Jun","Jul","Ago","Sep","Oct","Nov","Dic")&amp;" "&amp;YEAR(B867))</f>
        <v/>
      </c>
      <c r="I867" s="76">
        <f>IF(B867="","",IF((YEAR(B867)-YEAR(Config!$C$7))*12+MONTH(B867)-MONTH(Config!$C$7)&lt;0,"Antes","T"&amp;(INT(((YEAR(B867)-YEAR(Config!$C$7))*12+MONTH(B867)-MONTH(Config!$C$7))/3)+1)))</f>
        <v/>
      </c>
      <c r="J867" s="76">
        <f>IF(E867="","",IFERROR(INDEX(Config!$C$11:$C$22,MATCH(E867,Config!$B$11:$B$22,0)),"No"))</f>
        <v/>
      </c>
      <c r="K867" s="77">
        <f>IF(B867="","",DATE(YEAR(B867),MONTH(B867),1))</f>
        <v/>
      </c>
    </row>
    <row r="868">
      <c r="B868" s="78" t="n"/>
      <c r="C868" s="79" t="n"/>
      <c r="D868" s="79" t="n"/>
      <c r="E868" s="79" t="n"/>
      <c r="F868" s="80" t="n"/>
      <c r="G868" s="76">
        <f>IF(D868="","",IFERROR(INDEX(Presupuesto!$C$9:$C$33,MATCH(D868,Presupuesto!$B$9:$B$33,0)),""))</f>
        <v/>
      </c>
      <c r="H868" s="76">
        <f>IF(B868="","",CHOOSE(MONTH(B868),"Ene","Feb","Mar","Abr","May","Jun","Jul","Ago","Sep","Oct","Nov","Dic")&amp;" "&amp;YEAR(B868))</f>
        <v/>
      </c>
      <c r="I868" s="76">
        <f>IF(B868="","",IF((YEAR(B868)-YEAR(Config!$C$7))*12+MONTH(B868)-MONTH(Config!$C$7)&lt;0,"Antes","T"&amp;(INT(((YEAR(B868)-YEAR(Config!$C$7))*12+MONTH(B868)-MONTH(Config!$C$7))/3)+1)))</f>
        <v/>
      </c>
      <c r="J868" s="76">
        <f>IF(E868="","",IFERROR(INDEX(Config!$C$11:$C$22,MATCH(E868,Config!$B$11:$B$22,0)),"No"))</f>
        <v/>
      </c>
      <c r="K868" s="77">
        <f>IF(B868="","",DATE(YEAR(B868),MONTH(B868),1))</f>
        <v/>
      </c>
    </row>
    <row r="869">
      <c r="B869" s="78" t="n"/>
      <c r="C869" s="79" t="n"/>
      <c r="D869" s="79" t="n"/>
      <c r="E869" s="79" t="n"/>
      <c r="F869" s="80" t="n"/>
      <c r="G869" s="76">
        <f>IF(D869="","",IFERROR(INDEX(Presupuesto!$C$9:$C$33,MATCH(D869,Presupuesto!$B$9:$B$33,0)),""))</f>
        <v/>
      </c>
      <c r="H869" s="76">
        <f>IF(B869="","",CHOOSE(MONTH(B869),"Ene","Feb","Mar","Abr","May","Jun","Jul","Ago","Sep","Oct","Nov","Dic")&amp;" "&amp;YEAR(B869))</f>
        <v/>
      </c>
      <c r="I869" s="76">
        <f>IF(B869="","",IF((YEAR(B869)-YEAR(Config!$C$7))*12+MONTH(B869)-MONTH(Config!$C$7)&lt;0,"Antes","T"&amp;(INT(((YEAR(B869)-YEAR(Config!$C$7))*12+MONTH(B869)-MONTH(Config!$C$7))/3)+1)))</f>
        <v/>
      </c>
      <c r="J869" s="76">
        <f>IF(E869="","",IFERROR(INDEX(Config!$C$11:$C$22,MATCH(E869,Config!$B$11:$B$22,0)),"No"))</f>
        <v/>
      </c>
      <c r="K869" s="77">
        <f>IF(B869="","",DATE(YEAR(B869),MONTH(B869),1))</f>
        <v/>
      </c>
    </row>
    <row r="870">
      <c r="B870" s="78" t="n"/>
      <c r="C870" s="79" t="n"/>
      <c r="D870" s="79" t="n"/>
      <c r="E870" s="79" t="n"/>
      <c r="F870" s="80" t="n"/>
      <c r="G870" s="76">
        <f>IF(D870="","",IFERROR(INDEX(Presupuesto!$C$9:$C$33,MATCH(D870,Presupuesto!$B$9:$B$33,0)),""))</f>
        <v/>
      </c>
      <c r="H870" s="76">
        <f>IF(B870="","",CHOOSE(MONTH(B870),"Ene","Feb","Mar","Abr","May","Jun","Jul","Ago","Sep","Oct","Nov","Dic")&amp;" "&amp;YEAR(B870))</f>
        <v/>
      </c>
      <c r="I870" s="76">
        <f>IF(B870="","",IF((YEAR(B870)-YEAR(Config!$C$7))*12+MONTH(B870)-MONTH(Config!$C$7)&lt;0,"Antes","T"&amp;(INT(((YEAR(B870)-YEAR(Config!$C$7))*12+MONTH(B870)-MONTH(Config!$C$7))/3)+1)))</f>
        <v/>
      </c>
      <c r="J870" s="76">
        <f>IF(E870="","",IFERROR(INDEX(Config!$C$11:$C$22,MATCH(E870,Config!$B$11:$B$22,0)),"No"))</f>
        <v/>
      </c>
      <c r="K870" s="77">
        <f>IF(B870="","",DATE(YEAR(B870),MONTH(B870),1))</f>
        <v/>
      </c>
    </row>
    <row r="871">
      <c r="B871" s="78" t="n"/>
      <c r="C871" s="79" t="n"/>
      <c r="D871" s="79" t="n"/>
      <c r="E871" s="79" t="n"/>
      <c r="F871" s="80" t="n"/>
      <c r="G871" s="76">
        <f>IF(D871="","",IFERROR(INDEX(Presupuesto!$C$9:$C$33,MATCH(D871,Presupuesto!$B$9:$B$33,0)),""))</f>
        <v/>
      </c>
      <c r="H871" s="76">
        <f>IF(B871="","",CHOOSE(MONTH(B871),"Ene","Feb","Mar","Abr","May","Jun","Jul","Ago","Sep","Oct","Nov","Dic")&amp;" "&amp;YEAR(B871))</f>
        <v/>
      </c>
      <c r="I871" s="76">
        <f>IF(B871="","",IF((YEAR(B871)-YEAR(Config!$C$7))*12+MONTH(B871)-MONTH(Config!$C$7)&lt;0,"Antes","T"&amp;(INT(((YEAR(B871)-YEAR(Config!$C$7))*12+MONTH(B871)-MONTH(Config!$C$7))/3)+1)))</f>
        <v/>
      </c>
      <c r="J871" s="76">
        <f>IF(E871="","",IFERROR(INDEX(Config!$C$11:$C$22,MATCH(E871,Config!$B$11:$B$22,0)),"No"))</f>
        <v/>
      </c>
      <c r="K871" s="77">
        <f>IF(B871="","",DATE(YEAR(B871),MONTH(B871),1))</f>
        <v/>
      </c>
    </row>
    <row r="872">
      <c r="B872" s="78" t="n"/>
      <c r="C872" s="79" t="n"/>
      <c r="D872" s="79" t="n"/>
      <c r="E872" s="79" t="n"/>
      <c r="F872" s="80" t="n"/>
      <c r="G872" s="76">
        <f>IF(D872="","",IFERROR(INDEX(Presupuesto!$C$9:$C$33,MATCH(D872,Presupuesto!$B$9:$B$33,0)),""))</f>
        <v/>
      </c>
      <c r="H872" s="76">
        <f>IF(B872="","",CHOOSE(MONTH(B872),"Ene","Feb","Mar","Abr","May","Jun","Jul","Ago","Sep","Oct","Nov","Dic")&amp;" "&amp;YEAR(B872))</f>
        <v/>
      </c>
      <c r="I872" s="76">
        <f>IF(B872="","",IF((YEAR(B872)-YEAR(Config!$C$7))*12+MONTH(B872)-MONTH(Config!$C$7)&lt;0,"Antes","T"&amp;(INT(((YEAR(B872)-YEAR(Config!$C$7))*12+MONTH(B872)-MONTH(Config!$C$7))/3)+1)))</f>
        <v/>
      </c>
      <c r="J872" s="76">
        <f>IF(E872="","",IFERROR(INDEX(Config!$C$11:$C$22,MATCH(E872,Config!$B$11:$B$22,0)),"No"))</f>
        <v/>
      </c>
      <c r="K872" s="77">
        <f>IF(B872="","",DATE(YEAR(B872),MONTH(B872),1))</f>
        <v/>
      </c>
    </row>
    <row r="873">
      <c r="B873" s="78" t="n"/>
      <c r="C873" s="79" t="n"/>
      <c r="D873" s="79" t="n"/>
      <c r="E873" s="79" t="n"/>
      <c r="F873" s="80" t="n"/>
      <c r="G873" s="76">
        <f>IF(D873="","",IFERROR(INDEX(Presupuesto!$C$9:$C$33,MATCH(D873,Presupuesto!$B$9:$B$33,0)),""))</f>
        <v/>
      </c>
      <c r="H873" s="76">
        <f>IF(B873="","",CHOOSE(MONTH(B873),"Ene","Feb","Mar","Abr","May","Jun","Jul","Ago","Sep","Oct","Nov","Dic")&amp;" "&amp;YEAR(B873))</f>
        <v/>
      </c>
      <c r="I873" s="76">
        <f>IF(B873="","",IF((YEAR(B873)-YEAR(Config!$C$7))*12+MONTH(B873)-MONTH(Config!$C$7)&lt;0,"Antes","T"&amp;(INT(((YEAR(B873)-YEAR(Config!$C$7))*12+MONTH(B873)-MONTH(Config!$C$7))/3)+1)))</f>
        <v/>
      </c>
      <c r="J873" s="76">
        <f>IF(E873="","",IFERROR(INDEX(Config!$C$11:$C$22,MATCH(E873,Config!$B$11:$B$22,0)),"No"))</f>
        <v/>
      </c>
      <c r="K873" s="77">
        <f>IF(B873="","",DATE(YEAR(B873),MONTH(B873),1))</f>
        <v/>
      </c>
    </row>
    <row r="874">
      <c r="B874" s="78" t="n"/>
      <c r="C874" s="79" t="n"/>
      <c r="D874" s="79" t="n"/>
      <c r="E874" s="79" t="n"/>
      <c r="F874" s="80" t="n"/>
      <c r="G874" s="76">
        <f>IF(D874="","",IFERROR(INDEX(Presupuesto!$C$9:$C$33,MATCH(D874,Presupuesto!$B$9:$B$33,0)),""))</f>
        <v/>
      </c>
      <c r="H874" s="76">
        <f>IF(B874="","",CHOOSE(MONTH(B874),"Ene","Feb","Mar","Abr","May","Jun","Jul","Ago","Sep","Oct","Nov","Dic")&amp;" "&amp;YEAR(B874))</f>
        <v/>
      </c>
      <c r="I874" s="76">
        <f>IF(B874="","",IF((YEAR(B874)-YEAR(Config!$C$7))*12+MONTH(B874)-MONTH(Config!$C$7)&lt;0,"Antes","T"&amp;(INT(((YEAR(B874)-YEAR(Config!$C$7))*12+MONTH(B874)-MONTH(Config!$C$7))/3)+1)))</f>
        <v/>
      </c>
      <c r="J874" s="76">
        <f>IF(E874="","",IFERROR(INDEX(Config!$C$11:$C$22,MATCH(E874,Config!$B$11:$B$22,0)),"No"))</f>
        <v/>
      </c>
      <c r="K874" s="77">
        <f>IF(B874="","",DATE(YEAR(B874),MONTH(B874),1))</f>
        <v/>
      </c>
    </row>
    <row r="875">
      <c r="B875" s="78" t="n"/>
      <c r="C875" s="79" t="n"/>
      <c r="D875" s="79" t="n"/>
      <c r="E875" s="79" t="n"/>
      <c r="F875" s="80" t="n"/>
      <c r="G875" s="76">
        <f>IF(D875="","",IFERROR(INDEX(Presupuesto!$C$9:$C$33,MATCH(D875,Presupuesto!$B$9:$B$33,0)),""))</f>
        <v/>
      </c>
      <c r="H875" s="76">
        <f>IF(B875="","",CHOOSE(MONTH(B875),"Ene","Feb","Mar","Abr","May","Jun","Jul","Ago","Sep","Oct","Nov","Dic")&amp;" "&amp;YEAR(B875))</f>
        <v/>
      </c>
      <c r="I875" s="76">
        <f>IF(B875="","",IF((YEAR(B875)-YEAR(Config!$C$7))*12+MONTH(B875)-MONTH(Config!$C$7)&lt;0,"Antes","T"&amp;(INT(((YEAR(B875)-YEAR(Config!$C$7))*12+MONTH(B875)-MONTH(Config!$C$7))/3)+1)))</f>
        <v/>
      </c>
      <c r="J875" s="76">
        <f>IF(E875="","",IFERROR(INDEX(Config!$C$11:$C$22,MATCH(E875,Config!$B$11:$B$22,0)),"No"))</f>
        <v/>
      </c>
      <c r="K875" s="77">
        <f>IF(B875="","",DATE(YEAR(B875),MONTH(B875),1))</f>
        <v/>
      </c>
    </row>
    <row r="876">
      <c r="B876" s="78" t="n"/>
      <c r="C876" s="79" t="n"/>
      <c r="D876" s="79" t="n"/>
      <c r="E876" s="79" t="n"/>
      <c r="F876" s="80" t="n"/>
      <c r="G876" s="76">
        <f>IF(D876="","",IFERROR(INDEX(Presupuesto!$C$9:$C$33,MATCH(D876,Presupuesto!$B$9:$B$33,0)),""))</f>
        <v/>
      </c>
      <c r="H876" s="76">
        <f>IF(B876="","",CHOOSE(MONTH(B876),"Ene","Feb","Mar","Abr","May","Jun","Jul","Ago","Sep","Oct","Nov","Dic")&amp;" "&amp;YEAR(B876))</f>
        <v/>
      </c>
      <c r="I876" s="76">
        <f>IF(B876="","",IF((YEAR(B876)-YEAR(Config!$C$7))*12+MONTH(B876)-MONTH(Config!$C$7)&lt;0,"Antes","T"&amp;(INT(((YEAR(B876)-YEAR(Config!$C$7))*12+MONTH(B876)-MONTH(Config!$C$7))/3)+1)))</f>
        <v/>
      </c>
      <c r="J876" s="76">
        <f>IF(E876="","",IFERROR(INDEX(Config!$C$11:$C$22,MATCH(E876,Config!$B$11:$B$22,0)),"No"))</f>
        <v/>
      </c>
      <c r="K876" s="77">
        <f>IF(B876="","",DATE(YEAR(B876),MONTH(B876),1))</f>
        <v/>
      </c>
    </row>
    <row r="877">
      <c r="B877" s="78" t="n"/>
      <c r="C877" s="79" t="n"/>
      <c r="D877" s="79" t="n"/>
      <c r="E877" s="79" t="n"/>
      <c r="F877" s="80" t="n"/>
      <c r="G877" s="76">
        <f>IF(D877="","",IFERROR(INDEX(Presupuesto!$C$9:$C$33,MATCH(D877,Presupuesto!$B$9:$B$33,0)),""))</f>
        <v/>
      </c>
      <c r="H877" s="76">
        <f>IF(B877="","",CHOOSE(MONTH(B877),"Ene","Feb","Mar","Abr","May","Jun","Jul","Ago","Sep","Oct","Nov","Dic")&amp;" "&amp;YEAR(B877))</f>
        <v/>
      </c>
      <c r="I877" s="76">
        <f>IF(B877="","",IF((YEAR(B877)-YEAR(Config!$C$7))*12+MONTH(B877)-MONTH(Config!$C$7)&lt;0,"Antes","T"&amp;(INT(((YEAR(B877)-YEAR(Config!$C$7))*12+MONTH(B877)-MONTH(Config!$C$7))/3)+1)))</f>
        <v/>
      </c>
      <c r="J877" s="76">
        <f>IF(E877="","",IFERROR(INDEX(Config!$C$11:$C$22,MATCH(E877,Config!$B$11:$B$22,0)),"No"))</f>
        <v/>
      </c>
      <c r="K877" s="77">
        <f>IF(B877="","",DATE(YEAR(B877),MONTH(B877),1))</f>
        <v/>
      </c>
    </row>
    <row r="878">
      <c r="B878" s="78" t="n"/>
      <c r="C878" s="79" t="n"/>
      <c r="D878" s="79" t="n"/>
      <c r="E878" s="79" t="n"/>
      <c r="F878" s="80" t="n"/>
      <c r="G878" s="76">
        <f>IF(D878="","",IFERROR(INDEX(Presupuesto!$C$9:$C$33,MATCH(D878,Presupuesto!$B$9:$B$33,0)),""))</f>
        <v/>
      </c>
      <c r="H878" s="76">
        <f>IF(B878="","",CHOOSE(MONTH(B878),"Ene","Feb","Mar","Abr","May","Jun","Jul","Ago","Sep","Oct","Nov","Dic")&amp;" "&amp;YEAR(B878))</f>
        <v/>
      </c>
      <c r="I878" s="76">
        <f>IF(B878="","",IF((YEAR(B878)-YEAR(Config!$C$7))*12+MONTH(B878)-MONTH(Config!$C$7)&lt;0,"Antes","T"&amp;(INT(((YEAR(B878)-YEAR(Config!$C$7))*12+MONTH(B878)-MONTH(Config!$C$7))/3)+1)))</f>
        <v/>
      </c>
      <c r="J878" s="76">
        <f>IF(E878="","",IFERROR(INDEX(Config!$C$11:$C$22,MATCH(E878,Config!$B$11:$B$22,0)),"No"))</f>
        <v/>
      </c>
      <c r="K878" s="77">
        <f>IF(B878="","",DATE(YEAR(B878),MONTH(B878),1))</f>
        <v/>
      </c>
    </row>
    <row r="879">
      <c r="B879" s="78" t="n"/>
      <c r="C879" s="79" t="n"/>
      <c r="D879" s="79" t="n"/>
      <c r="E879" s="79" t="n"/>
      <c r="F879" s="80" t="n"/>
      <c r="G879" s="76">
        <f>IF(D879="","",IFERROR(INDEX(Presupuesto!$C$9:$C$33,MATCH(D879,Presupuesto!$B$9:$B$33,0)),""))</f>
        <v/>
      </c>
      <c r="H879" s="76">
        <f>IF(B879="","",CHOOSE(MONTH(B879),"Ene","Feb","Mar","Abr","May","Jun","Jul","Ago","Sep","Oct","Nov","Dic")&amp;" "&amp;YEAR(B879))</f>
        <v/>
      </c>
      <c r="I879" s="76">
        <f>IF(B879="","",IF((YEAR(B879)-YEAR(Config!$C$7))*12+MONTH(B879)-MONTH(Config!$C$7)&lt;0,"Antes","T"&amp;(INT(((YEAR(B879)-YEAR(Config!$C$7))*12+MONTH(B879)-MONTH(Config!$C$7))/3)+1)))</f>
        <v/>
      </c>
      <c r="J879" s="76">
        <f>IF(E879="","",IFERROR(INDEX(Config!$C$11:$C$22,MATCH(E879,Config!$B$11:$B$22,0)),"No"))</f>
        <v/>
      </c>
      <c r="K879" s="77">
        <f>IF(B879="","",DATE(YEAR(B879),MONTH(B879),1))</f>
        <v/>
      </c>
    </row>
    <row r="880">
      <c r="B880" s="78" t="n"/>
      <c r="C880" s="79" t="n"/>
      <c r="D880" s="79" t="n"/>
      <c r="E880" s="79" t="n"/>
      <c r="F880" s="80" t="n"/>
      <c r="G880" s="76">
        <f>IF(D880="","",IFERROR(INDEX(Presupuesto!$C$9:$C$33,MATCH(D880,Presupuesto!$B$9:$B$33,0)),""))</f>
        <v/>
      </c>
      <c r="H880" s="76">
        <f>IF(B880="","",CHOOSE(MONTH(B880),"Ene","Feb","Mar","Abr","May","Jun","Jul","Ago","Sep","Oct","Nov","Dic")&amp;" "&amp;YEAR(B880))</f>
        <v/>
      </c>
      <c r="I880" s="76">
        <f>IF(B880="","",IF((YEAR(B880)-YEAR(Config!$C$7))*12+MONTH(B880)-MONTH(Config!$C$7)&lt;0,"Antes","T"&amp;(INT(((YEAR(B880)-YEAR(Config!$C$7))*12+MONTH(B880)-MONTH(Config!$C$7))/3)+1)))</f>
        <v/>
      </c>
      <c r="J880" s="76">
        <f>IF(E880="","",IFERROR(INDEX(Config!$C$11:$C$22,MATCH(E880,Config!$B$11:$B$22,0)),"No"))</f>
        <v/>
      </c>
      <c r="K880" s="77">
        <f>IF(B880="","",DATE(YEAR(B880),MONTH(B880),1))</f>
        <v/>
      </c>
    </row>
    <row r="881">
      <c r="B881" s="78" t="n"/>
      <c r="C881" s="79" t="n"/>
      <c r="D881" s="79" t="n"/>
      <c r="E881" s="79" t="n"/>
      <c r="F881" s="80" t="n"/>
      <c r="G881" s="76">
        <f>IF(D881="","",IFERROR(INDEX(Presupuesto!$C$9:$C$33,MATCH(D881,Presupuesto!$B$9:$B$33,0)),""))</f>
        <v/>
      </c>
      <c r="H881" s="76">
        <f>IF(B881="","",CHOOSE(MONTH(B881),"Ene","Feb","Mar","Abr","May","Jun","Jul","Ago","Sep","Oct","Nov","Dic")&amp;" "&amp;YEAR(B881))</f>
        <v/>
      </c>
      <c r="I881" s="76">
        <f>IF(B881="","",IF((YEAR(B881)-YEAR(Config!$C$7))*12+MONTH(B881)-MONTH(Config!$C$7)&lt;0,"Antes","T"&amp;(INT(((YEAR(B881)-YEAR(Config!$C$7))*12+MONTH(B881)-MONTH(Config!$C$7))/3)+1)))</f>
        <v/>
      </c>
      <c r="J881" s="76">
        <f>IF(E881="","",IFERROR(INDEX(Config!$C$11:$C$22,MATCH(E881,Config!$B$11:$B$22,0)),"No"))</f>
        <v/>
      </c>
      <c r="K881" s="77">
        <f>IF(B881="","",DATE(YEAR(B881),MONTH(B881),1))</f>
        <v/>
      </c>
    </row>
    <row r="882">
      <c r="B882" s="78" t="n"/>
      <c r="C882" s="79" t="n"/>
      <c r="D882" s="79" t="n"/>
      <c r="E882" s="79" t="n"/>
      <c r="F882" s="80" t="n"/>
      <c r="G882" s="76">
        <f>IF(D882="","",IFERROR(INDEX(Presupuesto!$C$9:$C$33,MATCH(D882,Presupuesto!$B$9:$B$33,0)),""))</f>
        <v/>
      </c>
      <c r="H882" s="76">
        <f>IF(B882="","",CHOOSE(MONTH(B882),"Ene","Feb","Mar","Abr","May","Jun","Jul","Ago","Sep","Oct","Nov","Dic")&amp;" "&amp;YEAR(B882))</f>
        <v/>
      </c>
      <c r="I882" s="76">
        <f>IF(B882="","",IF((YEAR(B882)-YEAR(Config!$C$7))*12+MONTH(B882)-MONTH(Config!$C$7)&lt;0,"Antes","T"&amp;(INT(((YEAR(B882)-YEAR(Config!$C$7))*12+MONTH(B882)-MONTH(Config!$C$7))/3)+1)))</f>
        <v/>
      </c>
      <c r="J882" s="76">
        <f>IF(E882="","",IFERROR(INDEX(Config!$C$11:$C$22,MATCH(E882,Config!$B$11:$B$22,0)),"No"))</f>
        <v/>
      </c>
      <c r="K882" s="77">
        <f>IF(B882="","",DATE(YEAR(B882),MONTH(B882),1))</f>
        <v/>
      </c>
    </row>
    <row r="883">
      <c r="B883" s="78" t="n"/>
      <c r="C883" s="79" t="n"/>
      <c r="D883" s="79" t="n"/>
      <c r="E883" s="79" t="n"/>
      <c r="F883" s="80" t="n"/>
      <c r="G883" s="76">
        <f>IF(D883="","",IFERROR(INDEX(Presupuesto!$C$9:$C$33,MATCH(D883,Presupuesto!$B$9:$B$33,0)),""))</f>
        <v/>
      </c>
      <c r="H883" s="76">
        <f>IF(B883="","",CHOOSE(MONTH(B883),"Ene","Feb","Mar","Abr","May","Jun","Jul","Ago","Sep","Oct","Nov","Dic")&amp;" "&amp;YEAR(B883))</f>
        <v/>
      </c>
      <c r="I883" s="76">
        <f>IF(B883="","",IF((YEAR(B883)-YEAR(Config!$C$7))*12+MONTH(B883)-MONTH(Config!$C$7)&lt;0,"Antes","T"&amp;(INT(((YEAR(B883)-YEAR(Config!$C$7))*12+MONTH(B883)-MONTH(Config!$C$7))/3)+1)))</f>
        <v/>
      </c>
      <c r="J883" s="76">
        <f>IF(E883="","",IFERROR(INDEX(Config!$C$11:$C$22,MATCH(E883,Config!$B$11:$B$22,0)),"No"))</f>
        <v/>
      </c>
      <c r="K883" s="77">
        <f>IF(B883="","",DATE(YEAR(B883),MONTH(B883),1))</f>
        <v/>
      </c>
    </row>
    <row r="884">
      <c r="B884" s="78" t="n"/>
      <c r="C884" s="79" t="n"/>
      <c r="D884" s="79" t="n"/>
      <c r="E884" s="79" t="n"/>
      <c r="F884" s="80" t="n"/>
      <c r="G884" s="76">
        <f>IF(D884="","",IFERROR(INDEX(Presupuesto!$C$9:$C$33,MATCH(D884,Presupuesto!$B$9:$B$33,0)),""))</f>
        <v/>
      </c>
      <c r="H884" s="76">
        <f>IF(B884="","",CHOOSE(MONTH(B884),"Ene","Feb","Mar","Abr","May","Jun","Jul","Ago","Sep","Oct","Nov","Dic")&amp;" "&amp;YEAR(B884))</f>
        <v/>
      </c>
      <c r="I884" s="76">
        <f>IF(B884="","",IF((YEAR(B884)-YEAR(Config!$C$7))*12+MONTH(B884)-MONTH(Config!$C$7)&lt;0,"Antes","T"&amp;(INT(((YEAR(B884)-YEAR(Config!$C$7))*12+MONTH(B884)-MONTH(Config!$C$7))/3)+1)))</f>
        <v/>
      </c>
      <c r="J884" s="76">
        <f>IF(E884="","",IFERROR(INDEX(Config!$C$11:$C$22,MATCH(E884,Config!$B$11:$B$22,0)),"No"))</f>
        <v/>
      </c>
      <c r="K884" s="77">
        <f>IF(B884="","",DATE(YEAR(B884),MONTH(B884),1))</f>
        <v/>
      </c>
    </row>
    <row r="885">
      <c r="B885" s="78" t="n"/>
      <c r="C885" s="79" t="n"/>
      <c r="D885" s="79" t="n"/>
      <c r="E885" s="79" t="n"/>
      <c r="F885" s="80" t="n"/>
      <c r="G885" s="76">
        <f>IF(D885="","",IFERROR(INDEX(Presupuesto!$C$9:$C$33,MATCH(D885,Presupuesto!$B$9:$B$33,0)),""))</f>
        <v/>
      </c>
      <c r="H885" s="76">
        <f>IF(B885="","",CHOOSE(MONTH(B885),"Ene","Feb","Mar","Abr","May","Jun","Jul","Ago","Sep","Oct","Nov","Dic")&amp;" "&amp;YEAR(B885))</f>
        <v/>
      </c>
      <c r="I885" s="76">
        <f>IF(B885="","",IF((YEAR(B885)-YEAR(Config!$C$7))*12+MONTH(B885)-MONTH(Config!$C$7)&lt;0,"Antes","T"&amp;(INT(((YEAR(B885)-YEAR(Config!$C$7))*12+MONTH(B885)-MONTH(Config!$C$7))/3)+1)))</f>
        <v/>
      </c>
      <c r="J885" s="76">
        <f>IF(E885="","",IFERROR(INDEX(Config!$C$11:$C$22,MATCH(E885,Config!$B$11:$B$22,0)),"No"))</f>
        <v/>
      </c>
      <c r="K885" s="77">
        <f>IF(B885="","",DATE(YEAR(B885),MONTH(B885),1))</f>
        <v/>
      </c>
    </row>
    <row r="886">
      <c r="B886" s="78" t="n"/>
      <c r="C886" s="79" t="n"/>
      <c r="D886" s="79" t="n"/>
      <c r="E886" s="79" t="n"/>
      <c r="F886" s="80" t="n"/>
      <c r="G886" s="76">
        <f>IF(D886="","",IFERROR(INDEX(Presupuesto!$C$9:$C$33,MATCH(D886,Presupuesto!$B$9:$B$33,0)),""))</f>
        <v/>
      </c>
      <c r="H886" s="76">
        <f>IF(B886="","",CHOOSE(MONTH(B886),"Ene","Feb","Mar","Abr","May","Jun","Jul","Ago","Sep","Oct","Nov","Dic")&amp;" "&amp;YEAR(B886))</f>
        <v/>
      </c>
      <c r="I886" s="76">
        <f>IF(B886="","",IF((YEAR(B886)-YEAR(Config!$C$7))*12+MONTH(B886)-MONTH(Config!$C$7)&lt;0,"Antes","T"&amp;(INT(((YEAR(B886)-YEAR(Config!$C$7))*12+MONTH(B886)-MONTH(Config!$C$7))/3)+1)))</f>
        <v/>
      </c>
      <c r="J886" s="76">
        <f>IF(E886="","",IFERROR(INDEX(Config!$C$11:$C$22,MATCH(E886,Config!$B$11:$B$22,0)),"No"))</f>
        <v/>
      </c>
      <c r="K886" s="77">
        <f>IF(B886="","",DATE(YEAR(B886),MONTH(B886),1))</f>
        <v/>
      </c>
    </row>
    <row r="887">
      <c r="B887" s="78" t="n"/>
      <c r="C887" s="79" t="n"/>
      <c r="D887" s="79" t="n"/>
      <c r="E887" s="79" t="n"/>
      <c r="F887" s="80" t="n"/>
      <c r="G887" s="76">
        <f>IF(D887="","",IFERROR(INDEX(Presupuesto!$C$9:$C$33,MATCH(D887,Presupuesto!$B$9:$B$33,0)),""))</f>
        <v/>
      </c>
      <c r="H887" s="76">
        <f>IF(B887="","",CHOOSE(MONTH(B887),"Ene","Feb","Mar","Abr","May","Jun","Jul","Ago","Sep","Oct","Nov","Dic")&amp;" "&amp;YEAR(B887))</f>
        <v/>
      </c>
      <c r="I887" s="76">
        <f>IF(B887="","",IF((YEAR(B887)-YEAR(Config!$C$7))*12+MONTH(B887)-MONTH(Config!$C$7)&lt;0,"Antes","T"&amp;(INT(((YEAR(B887)-YEAR(Config!$C$7))*12+MONTH(B887)-MONTH(Config!$C$7))/3)+1)))</f>
        <v/>
      </c>
      <c r="J887" s="76">
        <f>IF(E887="","",IFERROR(INDEX(Config!$C$11:$C$22,MATCH(E887,Config!$B$11:$B$22,0)),"No"))</f>
        <v/>
      </c>
      <c r="K887" s="77">
        <f>IF(B887="","",DATE(YEAR(B887),MONTH(B887),1))</f>
        <v/>
      </c>
    </row>
    <row r="888">
      <c r="B888" s="78" t="n"/>
      <c r="C888" s="79" t="n"/>
      <c r="D888" s="79" t="n"/>
      <c r="E888" s="79" t="n"/>
      <c r="F888" s="80" t="n"/>
      <c r="G888" s="76">
        <f>IF(D888="","",IFERROR(INDEX(Presupuesto!$C$9:$C$33,MATCH(D888,Presupuesto!$B$9:$B$33,0)),""))</f>
        <v/>
      </c>
      <c r="H888" s="76">
        <f>IF(B888="","",CHOOSE(MONTH(B888),"Ene","Feb","Mar","Abr","May","Jun","Jul","Ago","Sep","Oct","Nov","Dic")&amp;" "&amp;YEAR(B888))</f>
        <v/>
      </c>
      <c r="I888" s="76">
        <f>IF(B888="","",IF((YEAR(B888)-YEAR(Config!$C$7))*12+MONTH(B888)-MONTH(Config!$C$7)&lt;0,"Antes","T"&amp;(INT(((YEAR(B888)-YEAR(Config!$C$7))*12+MONTH(B888)-MONTH(Config!$C$7))/3)+1)))</f>
        <v/>
      </c>
      <c r="J888" s="76">
        <f>IF(E888="","",IFERROR(INDEX(Config!$C$11:$C$22,MATCH(E888,Config!$B$11:$B$22,0)),"No"))</f>
        <v/>
      </c>
      <c r="K888" s="77">
        <f>IF(B888="","",DATE(YEAR(B888),MONTH(B888),1))</f>
        <v/>
      </c>
    </row>
    <row r="889">
      <c r="B889" s="78" t="n"/>
      <c r="C889" s="79" t="n"/>
      <c r="D889" s="79" t="n"/>
      <c r="E889" s="79" t="n"/>
      <c r="F889" s="80" t="n"/>
      <c r="G889" s="76">
        <f>IF(D889="","",IFERROR(INDEX(Presupuesto!$C$9:$C$33,MATCH(D889,Presupuesto!$B$9:$B$33,0)),""))</f>
        <v/>
      </c>
      <c r="H889" s="76">
        <f>IF(B889="","",CHOOSE(MONTH(B889),"Ene","Feb","Mar","Abr","May","Jun","Jul","Ago","Sep","Oct","Nov","Dic")&amp;" "&amp;YEAR(B889))</f>
        <v/>
      </c>
      <c r="I889" s="76">
        <f>IF(B889="","",IF((YEAR(B889)-YEAR(Config!$C$7))*12+MONTH(B889)-MONTH(Config!$C$7)&lt;0,"Antes","T"&amp;(INT(((YEAR(B889)-YEAR(Config!$C$7))*12+MONTH(B889)-MONTH(Config!$C$7))/3)+1)))</f>
        <v/>
      </c>
      <c r="J889" s="76">
        <f>IF(E889="","",IFERROR(INDEX(Config!$C$11:$C$22,MATCH(E889,Config!$B$11:$B$22,0)),"No"))</f>
        <v/>
      </c>
      <c r="K889" s="77">
        <f>IF(B889="","",DATE(YEAR(B889),MONTH(B889),1))</f>
        <v/>
      </c>
    </row>
    <row r="890">
      <c r="B890" s="78" t="n"/>
      <c r="C890" s="79" t="n"/>
      <c r="D890" s="79" t="n"/>
      <c r="E890" s="79" t="n"/>
      <c r="F890" s="80" t="n"/>
      <c r="G890" s="76">
        <f>IF(D890="","",IFERROR(INDEX(Presupuesto!$C$9:$C$33,MATCH(D890,Presupuesto!$B$9:$B$33,0)),""))</f>
        <v/>
      </c>
      <c r="H890" s="76">
        <f>IF(B890="","",CHOOSE(MONTH(B890),"Ene","Feb","Mar","Abr","May","Jun","Jul","Ago","Sep","Oct","Nov","Dic")&amp;" "&amp;YEAR(B890))</f>
        <v/>
      </c>
      <c r="I890" s="76">
        <f>IF(B890="","",IF((YEAR(B890)-YEAR(Config!$C$7))*12+MONTH(B890)-MONTH(Config!$C$7)&lt;0,"Antes","T"&amp;(INT(((YEAR(B890)-YEAR(Config!$C$7))*12+MONTH(B890)-MONTH(Config!$C$7))/3)+1)))</f>
        <v/>
      </c>
      <c r="J890" s="76">
        <f>IF(E890="","",IFERROR(INDEX(Config!$C$11:$C$22,MATCH(E890,Config!$B$11:$B$22,0)),"No"))</f>
        <v/>
      </c>
      <c r="K890" s="77">
        <f>IF(B890="","",DATE(YEAR(B890),MONTH(B890),1))</f>
        <v/>
      </c>
    </row>
    <row r="891">
      <c r="B891" s="78" t="n"/>
      <c r="C891" s="79" t="n"/>
      <c r="D891" s="79" t="n"/>
      <c r="E891" s="79" t="n"/>
      <c r="F891" s="80" t="n"/>
      <c r="G891" s="76">
        <f>IF(D891="","",IFERROR(INDEX(Presupuesto!$C$9:$C$33,MATCH(D891,Presupuesto!$B$9:$B$33,0)),""))</f>
        <v/>
      </c>
      <c r="H891" s="76">
        <f>IF(B891="","",CHOOSE(MONTH(B891),"Ene","Feb","Mar","Abr","May","Jun","Jul","Ago","Sep","Oct","Nov","Dic")&amp;" "&amp;YEAR(B891))</f>
        <v/>
      </c>
      <c r="I891" s="76">
        <f>IF(B891="","",IF((YEAR(B891)-YEAR(Config!$C$7))*12+MONTH(B891)-MONTH(Config!$C$7)&lt;0,"Antes","T"&amp;(INT(((YEAR(B891)-YEAR(Config!$C$7))*12+MONTH(B891)-MONTH(Config!$C$7))/3)+1)))</f>
        <v/>
      </c>
      <c r="J891" s="76">
        <f>IF(E891="","",IFERROR(INDEX(Config!$C$11:$C$22,MATCH(E891,Config!$B$11:$B$22,0)),"No"))</f>
        <v/>
      </c>
      <c r="K891" s="77">
        <f>IF(B891="","",DATE(YEAR(B891),MONTH(B891),1))</f>
        <v/>
      </c>
    </row>
    <row r="892">
      <c r="B892" s="78" t="n"/>
      <c r="C892" s="79" t="n"/>
      <c r="D892" s="79" t="n"/>
      <c r="E892" s="79" t="n"/>
      <c r="F892" s="80" t="n"/>
      <c r="G892" s="76">
        <f>IF(D892="","",IFERROR(INDEX(Presupuesto!$C$9:$C$33,MATCH(D892,Presupuesto!$B$9:$B$33,0)),""))</f>
        <v/>
      </c>
      <c r="H892" s="76">
        <f>IF(B892="","",CHOOSE(MONTH(B892),"Ene","Feb","Mar","Abr","May","Jun","Jul","Ago","Sep","Oct","Nov","Dic")&amp;" "&amp;YEAR(B892))</f>
        <v/>
      </c>
      <c r="I892" s="76">
        <f>IF(B892="","",IF((YEAR(B892)-YEAR(Config!$C$7))*12+MONTH(B892)-MONTH(Config!$C$7)&lt;0,"Antes","T"&amp;(INT(((YEAR(B892)-YEAR(Config!$C$7))*12+MONTH(B892)-MONTH(Config!$C$7))/3)+1)))</f>
        <v/>
      </c>
      <c r="J892" s="76">
        <f>IF(E892="","",IFERROR(INDEX(Config!$C$11:$C$22,MATCH(E892,Config!$B$11:$B$22,0)),"No"))</f>
        <v/>
      </c>
      <c r="K892" s="77">
        <f>IF(B892="","",DATE(YEAR(B892),MONTH(B892),1))</f>
        <v/>
      </c>
    </row>
    <row r="893">
      <c r="B893" s="78" t="n"/>
      <c r="C893" s="79" t="n"/>
      <c r="D893" s="79" t="n"/>
      <c r="E893" s="79" t="n"/>
      <c r="F893" s="80" t="n"/>
      <c r="G893" s="76">
        <f>IF(D893="","",IFERROR(INDEX(Presupuesto!$C$9:$C$33,MATCH(D893,Presupuesto!$B$9:$B$33,0)),""))</f>
        <v/>
      </c>
      <c r="H893" s="76">
        <f>IF(B893="","",CHOOSE(MONTH(B893),"Ene","Feb","Mar","Abr","May","Jun","Jul","Ago","Sep","Oct","Nov","Dic")&amp;" "&amp;YEAR(B893))</f>
        <v/>
      </c>
      <c r="I893" s="76">
        <f>IF(B893="","",IF((YEAR(B893)-YEAR(Config!$C$7))*12+MONTH(B893)-MONTH(Config!$C$7)&lt;0,"Antes","T"&amp;(INT(((YEAR(B893)-YEAR(Config!$C$7))*12+MONTH(B893)-MONTH(Config!$C$7))/3)+1)))</f>
        <v/>
      </c>
      <c r="J893" s="76">
        <f>IF(E893="","",IFERROR(INDEX(Config!$C$11:$C$22,MATCH(E893,Config!$B$11:$B$22,0)),"No"))</f>
        <v/>
      </c>
      <c r="K893" s="77">
        <f>IF(B893="","",DATE(YEAR(B893),MONTH(B893),1))</f>
        <v/>
      </c>
    </row>
    <row r="894">
      <c r="B894" s="78" t="n"/>
      <c r="C894" s="79" t="n"/>
      <c r="D894" s="79" t="n"/>
      <c r="E894" s="79" t="n"/>
      <c r="F894" s="80" t="n"/>
      <c r="G894" s="76">
        <f>IF(D894="","",IFERROR(INDEX(Presupuesto!$C$9:$C$33,MATCH(D894,Presupuesto!$B$9:$B$33,0)),""))</f>
        <v/>
      </c>
      <c r="H894" s="76">
        <f>IF(B894="","",CHOOSE(MONTH(B894),"Ene","Feb","Mar","Abr","May","Jun","Jul","Ago","Sep","Oct","Nov","Dic")&amp;" "&amp;YEAR(B894))</f>
        <v/>
      </c>
      <c r="I894" s="76">
        <f>IF(B894="","",IF((YEAR(B894)-YEAR(Config!$C$7))*12+MONTH(B894)-MONTH(Config!$C$7)&lt;0,"Antes","T"&amp;(INT(((YEAR(B894)-YEAR(Config!$C$7))*12+MONTH(B894)-MONTH(Config!$C$7))/3)+1)))</f>
        <v/>
      </c>
      <c r="J894" s="76">
        <f>IF(E894="","",IFERROR(INDEX(Config!$C$11:$C$22,MATCH(E894,Config!$B$11:$B$22,0)),"No"))</f>
        <v/>
      </c>
      <c r="K894" s="77">
        <f>IF(B894="","",DATE(YEAR(B894),MONTH(B894),1))</f>
        <v/>
      </c>
    </row>
    <row r="895">
      <c r="B895" s="78" t="n"/>
      <c r="C895" s="79" t="n"/>
      <c r="D895" s="79" t="n"/>
      <c r="E895" s="79" t="n"/>
      <c r="F895" s="80" t="n"/>
      <c r="G895" s="76">
        <f>IF(D895="","",IFERROR(INDEX(Presupuesto!$C$9:$C$33,MATCH(D895,Presupuesto!$B$9:$B$33,0)),""))</f>
        <v/>
      </c>
      <c r="H895" s="76">
        <f>IF(B895="","",CHOOSE(MONTH(B895),"Ene","Feb","Mar","Abr","May","Jun","Jul","Ago","Sep","Oct","Nov","Dic")&amp;" "&amp;YEAR(B895))</f>
        <v/>
      </c>
      <c r="I895" s="76">
        <f>IF(B895="","",IF((YEAR(B895)-YEAR(Config!$C$7))*12+MONTH(B895)-MONTH(Config!$C$7)&lt;0,"Antes","T"&amp;(INT(((YEAR(B895)-YEAR(Config!$C$7))*12+MONTH(B895)-MONTH(Config!$C$7))/3)+1)))</f>
        <v/>
      </c>
      <c r="J895" s="76">
        <f>IF(E895="","",IFERROR(INDEX(Config!$C$11:$C$22,MATCH(E895,Config!$B$11:$B$22,0)),"No"))</f>
        <v/>
      </c>
      <c r="K895" s="77">
        <f>IF(B895="","",DATE(YEAR(B895),MONTH(B895),1))</f>
        <v/>
      </c>
    </row>
    <row r="896">
      <c r="B896" s="78" t="n"/>
      <c r="C896" s="79" t="n"/>
      <c r="D896" s="79" t="n"/>
      <c r="E896" s="79" t="n"/>
      <c r="F896" s="80" t="n"/>
      <c r="G896" s="76">
        <f>IF(D896="","",IFERROR(INDEX(Presupuesto!$C$9:$C$33,MATCH(D896,Presupuesto!$B$9:$B$33,0)),""))</f>
        <v/>
      </c>
      <c r="H896" s="76">
        <f>IF(B896="","",CHOOSE(MONTH(B896),"Ene","Feb","Mar","Abr","May","Jun","Jul","Ago","Sep","Oct","Nov","Dic")&amp;" "&amp;YEAR(B896))</f>
        <v/>
      </c>
      <c r="I896" s="76">
        <f>IF(B896="","",IF((YEAR(B896)-YEAR(Config!$C$7))*12+MONTH(B896)-MONTH(Config!$C$7)&lt;0,"Antes","T"&amp;(INT(((YEAR(B896)-YEAR(Config!$C$7))*12+MONTH(B896)-MONTH(Config!$C$7))/3)+1)))</f>
        <v/>
      </c>
      <c r="J896" s="76">
        <f>IF(E896="","",IFERROR(INDEX(Config!$C$11:$C$22,MATCH(E896,Config!$B$11:$B$22,0)),"No"))</f>
        <v/>
      </c>
      <c r="K896" s="77">
        <f>IF(B896="","",DATE(YEAR(B896),MONTH(B896),1))</f>
        <v/>
      </c>
    </row>
    <row r="897">
      <c r="B897" s="78" t="n"/>
      <c r="C897" s="79" t="n"/>
      <c r="D897" s="79" t="n"/>
      <c r="E897" s="79" t="n"/>
      <c r="F897" s="80" t="n"/>
      <c r="G897" s="76">
        <f>IF(D897="","",IFERROR(INDEX(Presupuesto!$C$9:$C$33,MATCH(D897,Presupuesto!$B$9:$B$33,0)),""))</f>
        <v/>
      </c>
      <c r="H897" s="76">
        <f>IF(B897="","",CHOOSE(MONTH(B897),"Ene","Feb","Mar","Abr","May","Jun","Jul","Ago","Sep","Oct","Nov","Dic")&amp;" "&amp;YEAR(B897))</f>
        <v/>
      </c>
      <c r="I897" s="76">
        <f>IF(B897="","",IF((YEAR(B897)-YEAR(Config!$C$7))*12+MONTH(B897)-MONTH(Config!$C$7)&lt;0,"Antes","T"&amp;(INT(((YEAR(B897)-YEAR(Config!$C$7))*12+MONTH(B897)-MONTH(Config!$C$7))/3)+1)))</f>
        <v/>
      </c>
      <c r="J897" s="76">
        <f>IF(E897="","",IFERROR(INDEX(Config!$C$11:$C$22,MATCH(E897,Config!$B$11:$B$22,0)),"No"))</f>
        <v/>
      </c>
      <c r="K897" s="77">
        <f>IF(B897="","",DATE(YEAR(B897),MONTH(B897),1))</f>
        <v/>
      </c>
    </row>
    <row r="898">
      <c r="B898" s="78" t="n"/>
      <c r="C898" s="79" t="n"/>
      <c r="D898" s="79" t="n"/>
      <c r="E898" s="79" t="n"/>
      <c r="F898" s="80" t="n"/>
      <c r="G898" s="76">
        <f>IF(D898="","",IFERROR(INDEX(Presupuesto!$C$9:$C$33,MATCH(D898,Presupuesto!$B$9:$B$33,0)),""))</f>
        <v/>
      </c>
      <c r="H898" s="76">
        <f>IF(B898="","",CHOOSE(MONTH(B898),"Ene","Feb","Mar","Abr","May","Jun","Jul","Ago","Sep","Oct","Nov","Dic")&amp;" "&amp;YEAR(B898))</f>
        <v/>
      </c>
      <c r="I898" s="76">
        <f>IF(B898="","",IF((YEAR(B898)-YEAR(Config!$C$7))*12+MONTH(B898)-MONTH(Config!$C$7)&lt;0,"Antes","T"&amp;(INT(((YEAR(B898)-YEAR(Config!$C$7))*12+MONTH(B898)-MONTH(Config!$C$7))/3)+1)))</f>
        <v/>
      </c>
      <c r="J898" s="76">
        <f>IF(E898="","",IFERROR(INDEX(Config!$C$11:$C$22,MATCH(E898,Config!$B$11:$B$22,0)),"No"))</f>
        <v/>
      </c>
      <c r="K898" s="77">
        <f>IF(B898="","",DATE(YEAR(B898),MONTH(B898),1))</f>
        <v/>
      </c>
    </row>
    <row r="899">
      <c r="B899" s="78" t="n"/>
      <c r="C899" s="79" t="n"/>
      <c r="D899" s="79" t="n"/>
      <c r="E899" s="79" t="n"/>
      <c r="F899" s="80" t="n"/>
      <c r="G899" s="76">
        <f>IF(D899="","",IFERROR(INDEX(Presupuesto!$C$9:$C$33,MATCH(D899,Presupuesto!$B$9:$B$33,0)),""))</f>
        <v/>
      </c>
      <c r="H899" s="76">
        <f>IF(B899="","",CHOOSE(MONTH(B899),"Ene","Feb","Mar","Abr","May","Jun","Jul","Ago","Sep","Oct","Nov","Dic")&amp;" "&amp;YEAR(B899))</f>
        <v/>
      </c>
      <c r="I899" s="76">
        <f>IF(B899="","",IF((YEAR(B899)-YEAR(Config!$C$7))*12+MONTH(B899)-MONTH(Config!$C$7)&lt;0,"Antes","T"&amp;(INT(((YEAR(B899)-YEAR(Config!$C$7))*12+MONTH(B899)-MONTH(Config!$C$7))/3)+1)))</f>
        <v/>
      </c>
      <c r="J899" s="76">
        <f>IF(E899="","",IFERROR(INDEX(Config!$C$11:$C$22,MATCH(E899,Config!$B$11:$B$22,0)),"No"))</f>
        <v/>
      </c>
      <c r="K899" s="77">
        <f>IF(B899="","",DATE(YEAR(B899),MONTH(B899),1))</f>
        <v/>
      </c>
    </row>
    <row r="900">
      <c r="B900" s="78" t="n"/>
      <c r="C900" s="79" t="n"/>
      <c r="D900" s="79" t="n"/>
      <c r="E900" s="79" t="n"/>
      <c r="F900" s="80" t="n"/>
      <c r="G900" s="76">
        <f>IF(D900="","",IFERROR(INDEX(Presupuesto!$C$9:$C$33,MATCH(D900,Presupuesto!$B$9:$B$33,0)),""))</f>
        <v/>
      </c>
      <c r="H900" s="76">
        <f>IF(B900="","",CHOOSE(MONTH(B900),"Ene","Feb","Mar","Abr","May","Jun","Jul","Ago","Sep","Oct","Nov","Dic")&amp;" "&amp;YEAR(B900))</f>
        <v/>
      </c>
      <c r="I900" s="76">
        <f>IF(B900="","",IF((YEAR(B900)-YEAR(Config!$C$7))*12+MONTH(B900)-MONTH(Config!$C$7)&lt;0,"Antes","T"&amp;(INT(((YEAR(B900)-YEAR(Config!$C$7))*12+MONTH(B900)-MONTH(Config!$C$7))/3)+1)))</f>
        <v/>
      </c>
      <c r="J900" s="76">
        <f>IF(E900="","",IFERROR(INDEX(Config!$C$11:$C$22,MATCH(E900,Config!$B$11:$B$22,0)),"No"))</f>
        <v/>
      </c>
      <c r="K900" s="77">
        <f>IF(B900="","",DATE(YEAR(B900),MONTH(B900),1))</f>
        <v/>
      </c>
    </row>
    <row r="901">
      <c r="B901" s="78" t="n"/>
      <c r="C901" s="79" t="n"/>
      <c r="D901" s="79" t="n"/>
      <c r="E901" s="79" t="n"/>
      <c r="F901" s="80" t="n"/>
      <c r="G901" s="76">
        <f>IF(D901="","",IFERROR(INDEX(Presupuesto!$C$9:$C$33,MATCH(D901,Presupuesto!$B$9:$B$33,0)),""))</f>
        <v/>
      </c>
      <c r="H901" s="76">
        <f>IF(B901="","",CHOOSE(MONTH(B901),"Ene","Feb","Mar","Abr","May","Jun","Jul","Ago","Sep","Oct","Nov","Dic")&amp;" "&amp;YEAR(B901))</f>
        <v/>
      </c>
      <c r="I901" s="76">
        <f>IF(B901="","",IF((YEAR(B901)-YEAR(Config!$C$7))*12+MONTH(B901)-MONTH(Config!$C$7)&lt;0,"Antes","T"&amp;(INT(((YEAR(B901)-YEAR(Config!$C$7))*12+MONTH(B901)-MONTH(Config!$C$7))/3)+1)))</f>
        <v/>
      </c>
      <c r="J901" s="76">
        <f>IF(E901="","",IFERROR(INDEX(Config!$C$11:$C$22,MATCH(E901,Config!$B$11:$B$22,0)),"No"))</f>
        <v/>
      </c>
      <c r="K901" s="77">
        <f>IF(B901="","",DATE(YEAR(B901),MONTH(B901),1))</f>
        <v/>
      </c>
    </row>
    <row r="902">
      <c r="B902" s="78" t="n"/>
      <c r="C902" s="79" t="n"/>
      <c r="D902" s="79" t="n"/>
      <c r="E902" s="79" t="n"/>
      <c r="F902" s="80" t="n"/>
      <c r="G902" s="76">
        <f>IF(D902="","",IFERROR(INDEX(Presupuesto!$C$9:$C$33,MATCH(D902,Presupuesto!$B$9:$B$33,0)),""))</f>
        <v/>
      </c>
      <c r="H902" s="76">
        <f>IF(B902="","",CHOOSE(MONTH(B902),"Ene","Feb","Mar","Abr","May","Jun","Jul","Ago","Sep","Oct","Nov","Dic")&amp;" "&amp;YEAR(B902))</f>
        <v/>
      </c>
      <c r="I902" s="76">
        <f>IF(B902="","",IF((YEAR(B902)-YEAR(Config!$C$7))*12+MONTH(B902)-MONTH(Config!$C$7)&lt;0,"Antes","T"&amp;(INT(((YEAR(B902)-YEAR(Config!$C$7))*12+MONTH(B902)-MONTH(Config!$C$7))/3)+1)))</f>
        <v/>
      </c>
      <c r="J902" s="76">
        <f>IF(E902="","",IFERROR(INDEX(Config!$C$11:$C$22,MATCH(E902,Config!$B$11:$B$22,0)),"No"))</f>
        <v/>
      </c>
      <c r="K902" s="77">
        <f>IF(B902="","",DATE(YEAR(B902),MONTH(B902),1))</f>
        <v/>
      </c>
    </row>
    <row r="903">
      <c r="B903" s="78" t="n"/>
      <c r="C903" s="79" t="n"/>
      <c r="D903" s="79" t="n"/>
      <c r="E903" s="79" t="n"/>
      <c r="F903" s="80" t="n"/>
      <c r="G903" s="76">
        <f>IF(D903="","",IFERROR(INDEX(Presupuesto!$C$9:$C$33,MATCH(D903,Presupuesto!$B$9:$B$33,0)),""))</f>
        <v/>
      </c>
      <c r="H903" s="76">
        <f>IF(B903="","",CHOOSE(MONTH(B903),"Ene","Feb","Mar","Abr","May","Jun","Jul","Ago","Sep","Oct","Nov","Dic")&amp;" "&amp;YEAR(B903))</f>
        <v/>
      </c>
      <c r="I903" s="76">
        <f>IF(B903="","",IF((YEAR(B903)-YEAR(Config!$C$7))*12+MONTH(B903)-MONTH(Config!$C$7)&lt;0,"Antes","T"&amp;(INT(((YEAR(B903)-YEAR(Config!$C$7))*12+MONTH(B903)-MONTH(Config!$C$7))/3)+1)))</f>
        <v/>
      </c>
      <c r="J903" s="76">
        <f>IF(E903="","",IFERROR(INDEX(Config!$C$11:$C$22,MATCH(E903,Config!$B$11:$B$22,0)),"No"))</f>
        <v/>
      </c>
      <c r="K903" s="77">
        <f>IF(B903="","",DATE(YEAR(B903),MONTH(B903),1))</f>
        <v/>
      </c>
    </row>
    <row r="904">
      <c r="B904" s="78" t="n"/>
      <c r="C904" s="79" t="n"/>
      <c r="D904" s="79" t="n"/>
      <c r="E904" s="79" t="n"/>
      <c r="F904" s="80" t="n"/>
      <c r="G904" s="76">
        <f>IF(D904="","",IFERROR(INDEX(Presupuesto!$C$9:$C$33,MATCH(D904,Presupuesto!$B$9:$B$33,0)),""))</f>
        <v/>
      </c>
      <c r="H904" s="76">
        <f>IF(B904="","",CHOOSE(MONTH(B904),"Ene","Feb","Mar","Abr","May","Jun","Jul","Ago","Sep","Oct","Nov","Dic")&amp;" "&amp;YEAR(B904))</f>
        <v/>
      </c>
      <c r="I904" s="76">
        <f>IF(B904="","",IF((YEAR(B904)-YEAR(Config!$C$7))*12+MONTH(B904)-MONTH(Config!$C$7)&lt;0,"Antes","T"&amp;(INT(((YEAR(B904)-YEAR(Config!$C$7))*12+MONTH(B904)-MONTH(Config!$C$7))/3)+1)))</f>
        <v/>
      </c>
      <c r="J904" s="76">
        <f>IF(E904="","",IFERROR(INDEX(Config!$C$11:$C$22,MATCH(E904,Config!$B$11:$B$22,0)),"No"))</f>
        <v/>
      </c>
      <c r="K904" s="77">
        <f>IF(B904="","",DATE(YEAR(B904),MONTH(B904),1))</f>
        <v/>
      </c>
    </row>
    <row r="905">
      <c r="B905" s="78" t="n"/>
      <c r="C905" s="79" t="n"/>
      <c r="D905" s="79" t="n"/>
      <c r="E905" s="79" t="n"/>
      <c r="F905" s="80" t="n"/>
      <c r="G905" s="76">
        <f>IF(D905="","",IFERROR(INDEX(Presupuesto!$C$9:$C$33,MATCH(D905,Presupuesto!$B$9:$B$33,0)),""))</f>
        <v/>
      </c>
      <c r="H905" s="76">
        <f>IF(B905="","",CHOOSE(MONTH(B905),"Ene","Feb","Mar","Abr","May","Jun","Jul","Ago","Sep","Oct","Nov","Dic")&amp;" "&amp;YEAR(B905))</f>
        <v/>
      </c>
      <c r="I905" s="76">
        <f>IF(B905="","",IF((YEAR(B905)-YEAR(Config!$C$7))*12+MONTH(B905)-MONTH(Config!$C$7)&lt;0,"Antes","T"&amp;(INT(((YEAR(B905)-YEAR(Config!$C$7))*12+MONTH(B905)-MONTH(Config!$C$7))/3)+1)))</f>
        <v/>
      </c>
      <c r="J905" s="76">
        <f>IF(E905="","",IFERROR(INDEX(Config!$C$11:$C$22,MATCH(E905,Config!$B$11:$B$22,0)),"No"))</f>
        <v/>
      </c>
      <c r="K905" s="77">
        <f>IF(B905="","",DATE(YEAR(B905),MONTH(B905),1))</f>
        <v/>
      </c>
    </row>
    <row r="906">
      <c r="B906" s="78" t="n"/>
      <c r="C906" s="79" t="n"/>
      <c r="D906" s="79" t="n"/>
      <c r="E906" s="79" t="n"/>
      <c r="F906" s="80" t="n"/>
      <c r="G906" s="76">
        <f>IF(D906="","",IFERROR(INDEX(Presupuesto!$C$9:$C$33,MATCH(D906,Presupuesto!$B$9:$B$33,0)),""))</f>
        <v/>
      </c>
      <c r="H906" s="76">
        <f>IF(B906="","",CHOOSE(MONTH(B906),"Ene","Feb","Mar","Abr","May","Jun","Jul","Ago","Sep","Oct","Nov","Dic")&amp;" "&amp;YEAR(B906))</f>
        <v/>
      </c>
      <c r="I906" s="76">
        <f>IF(B906="","",IF((YEAR(B906)-YEAR(Config!$C$7))*12+MONTH(B906)-MONTH(Config!$C$7)&lt;0,"Antes","T"&amp;(INT(((YEAR(B906)-YEAR(Config!$C$7))*12+MONTH(B906)-MONTH(Config!$C$7))/3)+1)))</f>
        <v/>
      </c>
      <c r="J906" s="76">
        <f>IF(E906="","",IFERROR(INDEX(Config!$C$11:$C$22,MATCH(E906,Config!$B$11:$B$22,0)),"No"))</f>
        <v/>
      </c>
      <c r="K906" s="77">
        <f>IF(B906="","",DATE(YEAR(B906),MONTH(B906),1))</f>
        <v/>
      </c>
    </row>
    <row r="907">
      <c r="B907" s="78" t="n"/>
      <c r="C907" s="79" t="n"/>
      <c r="D907" s="79" t="n"/>
      <c r="E907" s="79" t="n"/>
      <c r="F907" s="80" t="n"/>
      <c r="G907" s="76">
        <f>IF(D907="","",IFERROR(INDEX(Presupuesto!$C$9:$C$33,MATCH(D907,Presupuesto!$B$9:$B$33,0)),""))</f>
        <v/>
      </c>
      <c r="H907" s="76">
        <f>IF(B907="","",CHOOSE(MONTH(B907),"Ene","Feb","Mar","Abr","May","Jun","Jul","Ago","Sep","Oct","Nov","Dic")&amp;" "&amp;YEAR(B907))</f>
        <v/>
      </c>
      <c r="I907" s="76">
        <f>IF(B907="","",IF((YEAR(B907)-YEAR(Config!$C$7))*12+MONTH(B907)-MONTH(Config!$C$7)&lt;0,"Antes","T"&amp;(INT(((YEAR(B907)-YEAR(Config!$C$7))*12+MONTH(B907)-MONTH(Config!$C$7))/3)+1)))</f>
        <v/>
      </c>
      <c r="J907" s="76">
        <f>IF(E907="","",IFERROR(INDEX(Config!$C$11:$C$22,MATCH(E907,Config!$B$11:$B$22,0)),"No"))</f>
        <v/>
      </c>
      <c r="K907" s="77">
        <f>IF(B907="","",DATE(YEAR(B907),MONTH(B907),1))</f>
        <v/>
      </c>
    </row>
    <row r="908">
      <c r="B908" s="78" t="n"/>
      <c r="C908" s="79" t="n"/>
      <c r="D908" s="79" t="n"/>
      <c r="E908" s="79" t="n"/>
      <c r="F908" s="80" t="n"/>
      <c r="G908" s="76">
        <f>IF(D908="","",IFERROR(INDEX(Presupuesto!$C$9:$C$33,MATCH(D908,Presupuesto!$B$9:$B$33,0)),""))</f>
        <v/>
      </c>
      <c r="H908" s="76">
        <f>IF(B908="","",CHOOSE(MONTH(B908),"Ene","Feb","Mar","Abr","May","Jun","Jul","Ago","Sep","Oct","Nov","Dic")&amp;" "&amp;YEAR(B908))</f>
        <v/>
      </c>
      <c r="I908" s="76">
        <f>IF(B908="","",IF((YEAR(B908)-YEAR(Config!$C$7))*12+MONTH(B908)-MONTH(Config!$C$7)&lt;0,"Antes","T"&amp;(INT(((YEAR(B908)-YEAR(Config!$C$7))*12+MONTH(B908)-MONTH(Config!$C$7))/3)+1)))</f>
        <v/>
      </c>
      <c r="J908" s="76">
        <f>IF(E908="","",IFERROR(INDEX(Config!$C$11:$C$22,MATCH(E908,Config!$B$11:$B$22,0)),"No"))</f>
        <v/>
      </c>
      <c r="K908" s="77">
        <f>IF(B908="","",DATE(YEAR(B908),MONTH(B908),1))</f>
        <v/>
      </c>
    </row>
    <row r="909">
      <c r="B909" s="78" t="n"/>
      <c r="C909" s="79" t="n"/>
      <c r="D909" s="79" t="n"/>
      <c r="E909" s="79" t="n"/>
      <c r="F909" s="80" t="n"/>
      <c r="G909" s="76">
        <f>IF(D909="","",IFERROR(INDEX(Presupuesto!$C$9:$C$33,MATCH(D909,Presupuesto!$B$9:$B$33,0)),""))</f>
        <v/>
      </c>
      <c r="H909" s="76">
        <f>IF(B909="","",CHOOSE(MONTH(B909),"Ene","Feb","Mar","Abr","May","Jun","Jul","Ago","Sep","Oct","Nov","Dic")&amp;" "&amp;YEAR(B909))</f>
        <v/>
      </c>
      <c r="I909" s="76">
        <f>IF(B909="","",IF((YEAR(B909)-YEAR(Config!$C$7))*12+MONTH(B909)-MONTH(Config!$C$7)&lt;0,"Antes","T"&amp;(INT(((YEAR(B909)-YEAR(Config!$C$7))*12+MONTH(B909)-MONTH(Config!$C$7))/3)+1)))</f>
        <v/>
      </c>
      <c r="J909" s="76">
        <f>IF(E909="","",IFERROR(INDEX(Config!$C$11:$C$22,MATCH(E909,Config!$B$11:$B$22,0)),"No"))</f>
        <v/>
      </c>
      <c r="K909" s="77">
        <f>IF(B909="","",DATE(YEAR(B909),MONTH(B909),1))</f>
        <v/>
      </c>
    </row>
    <row r="910">
      <c r="B910" s="78" t="n"/>
      <c r="C910" s="79" t="n"/>
      <c r="D910" s="79" t="n"/>
      <c r="E910" s="79" t="n"/>
      <c r="F910" s="80" t="n"/>
      <c r="G910" s="76">
        <f>IF(D910="","",IFERROR(INDEX(Presupuesto!$C$9:$C$33,MATCH(D910,Presupuesto!$B$9:$B$33,0)),""))</f>
        <v/>
      </c>
      <c r="H910" s="76">
        <f>IF(B910="","",CHOOSE(MONTH(B910),"Ene","Feb","Mar","Abr","May","Jun","Jul","Ago","Sep","Oct","Nov","Dic")&amp;" "&amp;YEAR(B910))</f>
        <v/>
      </c>
      <c r="I910" s="76">
        <f>IF(B910="","",IF((YEAR(B910)-YEAR(Config!$C$7))*12+MONTH(B910)-MONTH(Config!$C$7)&lt;0,"Antes","T"&amp;(INT(((YEAR(B910)-YEAR(Config!$C$7))*12+MONTH(B910)-MONTH(Config!$C$7))/3)+1)))</f>
        <v/>
      </c>
      <c r="J910" s="76">
        <f>IF(E910="","",IFERROR(INDEX(Config!$C$11:$C$22,MATCH(E910,Config!$B$11:$B$22,0)),"No"))</f>
        <v/>
      </c>
      <c r="K910" s="77">
        <f>IF(B910="","",DATE(YEAR(B910),MONTH(B910),1))</f>
        <v/>
      </c>
    </row>
    <row r="911">
      <c r="B911" s="78" t="n"/>
      <c r="C911" s="79" t="n"/>
      <c r="D911" s="79" t="n"/>
      <c r="E911" s="79" t="n"/>
      <c r="F911" s="80" t="n"/>
      <c r="G911" s="76">
        <f>IF(D911="","",IFERROR(INDEX(Presupuesto!$C$9:$C$33,MATCH(D911,Presupuesto!$B$9:$B$33,0)),""))</f>
        <v/>
      </c>
      <c r="H911" s="76">
        <f>IF(B911="","",CHOOSE(MONTH(B911),"Ene","Feb","Mar","Abr","May","Jun","Jul","Ago","Sep","Oct","Nov","Dic")&amp;" "&amp;YEAR(B911))</f>
        <v/>
      </c>
      <c r="I911" s="76">
        <f>IF(B911="","",IF((YEAR(B911)-YEAR(Config!$C$7))*12+MONTH(B911)-MONTH(Config!$C$7)&lt;0,"Antes","T"&amp;(INT(((YEAR(B911)-YEAR(Config!$C$7))*12+MONTH(B911)-MONTH(Config!$C$7))/3)+1)))</f>
        <v/>
      </c>
      <c r="J911" s="76">
        <f>IF(E911="","",IFERROR(INDEX(Config!$C$11:$C$22,MATCH(E911,Config!$B$11:$B$22,0)),"No"))</f>
        <v/>
      </c>
      <c r="K911" s="77">
        <f>IF(B911="","",DATE(YEAR(B911),MONTH(B911),1))</f>
        <v/>
      </c>
    </row>
    <row r="912">
      <c r="B912" s="78" t="n"/>
      <c r="C912" s="79" t="n"/>
      <c r="D912" s="79" t="n"/>
      <c r="E912" s="79" t="n"/>
      <c r="F912" s="80" t="n"/>
      <c r="G912" s="76">
        <f>IF(D912="","",IFERROR(INDEX(Presupuesto!$C$9:$C$33,MATCH(D912,Presupuesto!$B$9:$B$33,0)),""))</f>
        <v/>
      </c>
      <c r="H912" s="76">
        <f>IF(B912="","",CHOOSE(MONTH(B912),"Ene","Feb","Mar","Abr","May","Jun","Jul","Ago","Sep","Oct","Nov","Dic")&amp;" "&amp;YEAR(B912))</f>
        <v/>
      </c>
      <c r="I912" s="76">
        <f>IF(B912="","",IF((YEAR(B912)-YEAR(Config!$C$7))*12+MONTH(B912)-MONTH(Config!$C$7)&lt;0,"Antes","T"&amp;(INT(((YEAR(B912)-YEAR(Config!$C$7))*12+MONTH(B912)-MONTH(Config!$C$7))/3)+1)))</f>
        <v/>
      </c>
      <c r="J912" s="76">
        <f>IF(E912="","",IFERROR(INDEX(Config!$C$11:$C$22,MATCH(E912,Config!$B$11:$B$22,0)),"No"))</f>
        <v/>
      </c>
      <c r="K912" s="77">
        <f>IF(B912="","",DATE(YEAR(B912),MONTH(B912),1))</f>
        <v/>
      </c>
    </row>
    <row r="913">
      <c r="B913" s="78" t="n"/>
      <c r="C913" s="79" t="n"/>
      <c r="D913" s="79" t="n"/>
      <c r="E913" s="79" t="n"/>
      <c r="F913" s="80" t="n"/>
      <c r="G913" s="76">
        <f>IF(D913="","",IFERROR(INDEX(Presupuesto!$C$9:$C$33,MATCH(D913,Presupuesto!$B$9:$B$33,0)),""))</f>
        <v/>
      </c>
      <c r="H913" s="76">
        <f>IF(B913="","",CHOOSE(MONTH(B913),"Ene","Feb","Mar","Abr","May","Jun","Jul","Ago","Sep","Oct","Nov","Dic")&amp;" "&amp;YEAR(B913))</f>
        <v/>
      </c>
      <c r="I913" s="76">
        <f>IF(B913="","",IF((YEAR(B913)-YEAR(Config!$C$7))*12+MONTH(B913)-MONTH(Config!$C$7)&lt;0,"Antes","T"&amp;(INT(((YEAR(B913)-YEAR(Config!$C$7))*12+MONTH(B913)-MONTH(Config!$C$7))/3)+1)))</f>
        <v/>
      </c>
      <c r="J913" s="76">
        <f>IF(E913="","",IFERROR(INDEX(Config!$C$11:$C$22,MATCH(E913,Config!$B$11:$B$22,0)),"No"))</f>
        <v/>
      </c>
      <c r="K913" s="77">
        <f>IF(B913="","",DATE(YEAR(B913),MONTH(B913),1))</f>
        <v/>
      </c>
    </row>
    <row r="914">
      <c r="B914" s="78" t="n"/>
      <c r="C914" s="79" t="n"/>
      <c r="D914" s="79" t="n"/>
      <c r="E914" s="79" t="n"/>
      <c r="F914" s="80" t="n"/>
      <c r="G914" s="76">
        <f>IF(D914="","",IFERROR(INDEX(Presupuesto!$C$9:$C$33,MATCH(D914,Presupuesto!$B$9:$B$33,0)),""))</f>
        <v/>
      </c>
      <c r="H914" s="76">
        <f>IF(B914="","",CHOOSE(MONTH(B914),"Ene","Feb","Mar","Abr","May","Jun","Jul","Ago","Sep","Oct","Nov","Dic")&amp;" "&amp;YEAR(B914))</f>
        <v/>
      </c>
      <c r="I914" s="76">
        <f>IF(B914="","",IF((YEAR(B914)-YEAR(Config!$C$7))*12+MONTH(B914)-MONTH(Config!$C$7)&lt;0,"Antes","T"&amp;(INT(((YEAR(B914)-YEAR(Config!$C$7))*12+MONTH(B914)-MONTH(Config!$C$7))/3)+1)))</f>
        <v/>
      </c>
      <c r="J914" s="76">
        <f>IF(E914="","",IFERROR(INDEX(Config!$C$11:$C$22,MATCH(E914,Config!$B$11:$B$22,0)),"No"))</f>
        <v/>
      </c>
      <c r="K914" s="77">
        <f>IF(B914="","",DATE(YEAR(B914),MONTH(B914),1))</f>
        <v/>
      </c>
    </row>
    <row r="915">
      <c r="B915" s="78" t="n"/>
      <c r="C915" s="79" t="n"/>
      <c r="D915" s="79" t="n"/>
      <c r="E915" s="79" t="n"/>
      <c r="F915" s="80" t="n"/>
      <c r="G915" s="76">
        <f>IF(D915="","",IFERROR(INDEX(Presupuesto!$C$9:$C$33,MATCH(D915,Presupuesto!$B$9:$B$33,0)),""))</f>
        <v/>
      </c>
      <c r="H915" s="76">
        <f>IF(B915="","",CHOOSE(MONTH(B915),"Ene","Feb","Mar","Abr","May","Jun","Jul","Ago","Sep","Oct","Nov","Dic")&amp;" "&amp;YEAR(B915))</f>
        <v/>
      </c>
      <c r="I915" s="76">
        <f>IF(B915="","",IF((YEAR(B915)-YEAR(Config!$C$7))*12+MONTH(B915)-MONTH(Config!$C$7)&lt;0,"Antes","T"&amp;(INT(((YEAR(B915)-YEAR(Config!$C$7))*12+MONTH(B915)-MONTH(Config!$C$7))/3)+1)))</f>
        <v/>
      </c>
      <c r="J915" s="76">
        <f>IF(E915="","",IFERROR(INDEX(Config!$C$11:$C$22,MATCH(E915,Config!$B$11:$B$22,0)),"No"))</f>
        <v/>
      </c>
      <c r="K915" s="77">
        <f>IF(B915="","",DATE(YEAR(B915),MONTH(B915),1))</f>
        <v/>
      </c>
    </row>
    <row r="916">
      <c r="B916" s="78" t="n"/>
      <c r="C916" s="79" t="n"/>
      <c r="D916" s="79" t="n"/>
      <c r="E916" s="79" t="n"/>
      <c r="F916" s="80" t="n"/>
      <c r="G916" s="76">
        <f>IF(D916="","",IFERROR(INDEX(Presupuesto!$C$9:$C$33,MATCH(D916,Presupuesto!$B$9:$B$33,0)),""))</f>
        <v/>
      </c>
      <c r="H916" s="76">
        <f>IF(B916="","",CHOOSE(MONTH(B916),"Ene","Feb","Mar","Abr","May","Jun","Jul","Ago","Sep","Oct","Nov","Dic")&amp;" "&amp;YEAR(B916))</f>
        <v/>
      </c>
      <c r="I916" s="76">
        <f>IF(B916="","",IF((YEAR(B916)-YEAR(Config!$C$7))*12+MONTH(B916)-MONTH(Config!$C$7)&lt;0,"Antes","T"&amp;(INT(((YEAR(B916)-YEAR(Config!$C$7))*12+MONTH(B916)-MONTH(Config!$C$7))/3)+1)))</f>
        <v/>
      </c>
      <c r="J916" s="76">
        <f>IF(E916="","",IFERROR(INDEX(Config!$C$11:$C$22,MATCH(E916,Config!$B$11:$B$22,0)),"No"))</f>
        <v/>
      </c>
      <c r="K916" s="77">
        <f>IF(B916="","",DATE(YEAR(B916),MONTH(B916),1))</f>
        <v/>
      </c>
    </row>
    <row r="917">
      <c r="B917" s="78" t="n"/>
      <c r="C917" s="79" t="n"/>
      <c r="D917" s="79" t="n"/>
      <c r="E917" s="79" t="n"/>
      <c r="F917" s="80" t="n"/>
      <c r="G917" s="76">
        <f>IF(D917="","",IFERROR(INDEX(Presupuesto!$C$9:$C$33,MATCH(D917,Presupuesto!$B$9:$B$33,0)),""))</f>
        <v/>
      </c>
      <c r="H917" s="76">
        <f>IF(B917="","",CHOOSE(MONTH(B917),"Ene","Feb","Mar","Abr","May","Jun","Jul","Ago","Sep","Oct","Nov","Dic")&amp;" "&amp;YEAR(B917))</f>
        <v/>
      </c>
      <c r="I917" s="76">
        <f>IF(B917="","",IF((YEAR(B917)-YEAR(Config!$C$7))*12+MONTH(B917)-MONTH(Config!$C$7)&lt;0,"Antes","T"&amp;(INT(((YEAR(B917)-YEAR(Config!$C$7))*12+MONTH(B917)-MONTH(Config!$C$7))/3)+1)))</f>
        <v/>
      </c>
      <c r="J917" s="76">
        <f>IF(E917="","",IFERROR(INDEX(Config!$C$11:$C$22,MATCH(E917,Config!$B$11:$B$22,0)),"No"))</f>
        <v/>
      </c>
      <c r="K917" s="77">
        <f>IF(B917="","",DATE(YEAR(B917),MONTH(B917),1))</f>
        <v/>
      </c>
    </row>
    <row r="918">
      <c r="B918" s="78" t="n"/>
      <c r="C918" s="79" t="n"/>
      <c r="D918" s="79" t="n"/>
      <c r="E918" s="79" t="n"/>
      <c r="F918" s="80" t="n"/>
      <c r="G918" s="76">
        <f>IF(D918="","",IFERROR(INDEX(Presupuesto!$C$9:$C$33,MATCH(D918,Presupuesto!$B$9:$B$33,0)),""))</f>
        <v/>
      </c>
      <c r="H918" s="76">
        <f>IF(B918="","",CHOOSE(MONTH(B918),"Ene","Feb","Mar","Abr","May","Jun","Jul","Ago","Sep","Oct","Nov","Dic")&amp;" "&amp;YEAR(B918))</f>
        <v/>
      </c>
      <c r="I918" s="76">
        <f>IF(B918="","",IF((YEAR(B918)-YEAR(Config!$C$7))*12+MONTH(B918)-MONTH(Config!$C$7)&lt;0,"Antes","T"&amp;(INT(((YEAR(B918)-YEAR(Config!$C$7))*12+MONTH(B918)-MONTH(Config!$C$7))/3)+1)))</f>
        <v/>
      </c>
      <c r="J918" s="76">
        <f>IF(E918="","",IFERROR(INDEX(Config!$C$11:$C$22,MATCH(E918,Config!$B$11:$B$22,0)),"No"))</f>
        <v/>
      </c>
      <c r="K918" s="77">
        <f>IF(B918="","",DATE(YEAR(B918),MONTH(B918),1))</f>
        <v/>
      </c>
    </row>
    <row r="919">
      <c r="B919" s="78" t="n"/>
      <c r="C919" s="79" t="n"/>
      <c r="D919" s="79" t="n"/>
      <c r="E919" s="79" t="n"/>
      <c r="F919" s="80" t="n"/>
      <c r="G919" s="76">
        <f>IF(D919="","",IFERROR(INDEX(Presupuesto!$C$9:$C$33,MATCH(D919,Presupuesto!$B$9:$B$33,0)),""))</f>
        <v/>
      </c>
      <c r="H919" s="76">
        <f>IF(B919="","",CHOOSE(MONTH(B919),"Ene","Feb","Mar","Abr","May","Jun","Jul","Ago","Sep","Oct","Nov","Dic")&amp;" "&amp;YEAR(B919))</f>
        <v/>
      </c>
      <c r="I919" s="76">
        <f>IF(B919="","",IF((YEAR(B919)-YEAR(Config!$C$7))*12+MONTH(B919)-MONTH(Config!$C$7)&lt;0,"Antes","T"&amp;(INT(((YEAR(B919)-YEAR(Config!$C$7))*12+MONTH(B919)-MONTH(Config!$C$7))/3)+1)))</f>
        <v/>
      </c>
      <c r="J919" s="76">
        <f>IF(E919="","",IFERROR(INDEX(Config!$C$11:$C$22,MATCH(E919,Config!$B$11:$B$22,0)),"No"))</f>
        <v/>
      </c>
      <c r="K919" s="77">
        <f>IF(B919="","",DATE(YEAR(B919),MONTH(B919),1))</f>
        <v/>
      </c>
    </row>
    <row r="920">
      <c r="B920" s="78" t="n"/>
      <c r="C920" s="79" t="n"/>
      <c r="D920" s="79" t="n"/>
      <c r="E920" s="79" t="n"/>
      <c r="F920" s="80" t="n"/>
      <c r="G920" s="76">
        <f>IF(D920="","",IFERROR(INDEX(Presupuesto!$C$9:$C$33,MATCH(D920,Presupuesto!$B$9:$B$33,0)),""))</f>
        <v/>
      </c>
      <c r="H920" s="76">
        <f>IF(B920="","",CHOOSE(MONTH(B920),"Ene","Feb","Mar","Abr","May","Jun","Jul","Ago","Sep","Oct","Nov","Dic")&amp;" "&amp;YEAR(B920))</f>
        <v/>
      </c>
      <c r="I920" s="76">
        <f>IF(B920="","",IF((YEAR(B920)-YEAR(Config!$C$7))*12+MONTH(B920)-MONTH(Config!$C$7)&lt;0,"Antes","T"&amp;(INT(((YEAR(B920)-YEAR(Config!$C$7))*12+MONTH(B920)-MONTH(Config!$C$7))/3)+1)))</f>
        <v/>
      </c>
      <c r="J920" s="76">
        <f>IF(E920="","",IFERROR(INDEX(Config!$C$11:$C$22,MATCH(E920,Config!$B$11:$B$22,0)),"No"))</f>
        <v/>
      </c>
      <c r="K920" s="77">
        <f>IF(B920="","",DATE(YEAR(B920),MONTH(B920),1))</f>
        <v/>
      </c>
    </row>
    <row r="921">
      <c r="B921" s="78" t="n"/>
      <c r="C921" s="79" t="n"/>
      <c r="D921" s="79" t="n"/>
      <c r="E921" s="79" t="n"/>
      <c r="F921" s="80" t="n"/>
      <c r="G921" s="76">
        <f>IF(D921="","",IFERROR(INDEX(Presupuesto!$C$9:$C$33,MATCH(D921,Presupuesto!$B$9:$B$33,0)),""))</f>
        <v/>
      </c>
      <c r="H921" s="76">
        <f>IF(B921="","",CHOOSE(MONTH(B921),"Ene","Feb","Mar","Abr","May","Jun","Jul","Ago","Sep","Oct","Nov","Dic")&amp;" "&amp;YEAR(B921))</f>
        <v/>
      </c>
      <c r="I921" s="76">
        <f>IF(B921="","",IF((YEAR(B921)-YEAR(Config!$C$7))*12+MONTH(B921)-MONTH(Config!$C$7)&lt;0,"Antes","T"&amp;(INT(((YEAR(B921)-YEAR(Config!$C$7))*12+MONTH(B921)-MONTH(Config!$C$7))/3)+1)))</f>
        <v/>
      </c>
      <c r="J921" s="76">
        <f>IF(E921="","",IFERROR(INDEX(Config!$C$11:$C$22,MATCH(E921,Config!$B$11:$B$22,0)),"No"))</f>
        <v/>
      </c>
      <c r="K921" s="77">
        <f>IF(B921="","",DATE(YEAR(B921),MONTH(B921),1))</f>
        <v/>
      </c>
    </row>
    <row r="922">
      <c r="B922" s="78" t="n"/>
      <c r="C922" s="79" t="n"/>
      <c r="D922" s="79" t="n"/>
      <c r="E922" s="79" t="n"/>
      <c r="F922" s="80" t="n"/>
      <c r="G922" s="76">
        <f>IF(D922="","",IFERROR(INDEX(Presupuesto!$C$9:$C$33,MATCH(D922,Presupuesto!$B$9:$B$33,0)),""))</f>
        <v/>
      </c>
      <c r="H922" s="76">
        <f>IF(B922="","",CHOOSE(MONTH(B922),"Ene","Feb","Mar","Abr","May","Jun","Jul","Ago","Sep","Oct","Nov","Dic")&amp;" "&amp;YEAR(B922))</f>
        <v/>
      </c>
      <c r="I922" s="76">
        <f>IF(B922="","",IF((YEAR(B922)-YEAR(Config!$C$7))*12+MONTH(B922)-MONTH(Config!$C$7)&lt;0,"Antes","T"&amp;(INT(((YEAR(B922)-YEAR(Config!$C$7))*12+MONTH(B922)-MONTH(Config!$C$7))/3)+1)))</f>
        <v/>
      </c>
      <c r="J922" s="76">
        <f>IF(E922="","",IFERROR(INDEX(Config!$C$11:$C$22,MATCH(E922,Config!$B$11:$B$22,0)),"No"))</f>
        <v/>
      </c>
      <c r="K922" s="77">
        <f>IF(B922="","",DATE(YEAR(B922),MONTH(B922),1))</f>
        <v/>
      </c>
    </row>
    <row r="923">
      <c r="B923" s="78" t="n"/>
      <c r="C923" s="79" t="n"/>
      <c r="D923" s="79" t="n"/>
      <c r="E923" s="79" t="n"/>
      <c r="F923" s="80" t="n"/>
      <c r="G923" s="76">
        <f>IF(D923="","",IFERROR(INDEX(Presupuesto!$C$9:$C$33,MATCH(D923,Presupuesto!$B$9:$B$33,0)),""))</f>
        <v/>
      </c>
      <c r="H923" s="76">
        <f>IF(B923="","",CHOOSE(MONTH(B923),"Ene","Feb","Mar","Abr","May","Jun","Jul","Ago","Sep","Oct","Nov","Dic")&amp;" "&amp;YEAR(B923))</f>
        <v/>
      </c>
      <c r="I923" s="76">
        <f>IF(B923="","",IF((YEAR(B923)-YEAR(Config!$C$7))*12+MONTH(B923)-MONTH(Config!$C$7)&lt;0,"Antes","T"&amp;(INT(((YEAR(B923)-YEAR(Config!$C$7))*12+MONTH(B923)-MONTH(Config!$C$7))/3)+1)))</f>
        <v/>
      </c>
      <c r="J923" s="76">
        <f>IF(E923="","",IFERROR(INDEX(Config!$C$11:$C$22,MATCH(E923,Config!$B$11:$B$22,0)),"No"))</f>
        <v/>
      </c>
      <c r="K923" s="77">
        <f>IF(B923="","",DATE(YEAR(B923),MONTH(B923),1))</f>
        <v/>
      </c>
    </row>
    <row r="924">
      <c r="B924" s="78" t="n"/>
      <c r="C924" s="79" t="n"/>
      <c r="D924" s="79" t="n"/>
      <c r="E924" s="79" t="n"/>
      <c r="F924" s="80" t="n"/>
      <c r="G924" s="76">
        <f>IF(D924="","",IFERROR(INDEX(Presupuesto!$C$9:$C$33,MATCH(D924,Presupuesto!$B$9:$B$33,0)),""))</f>
        <v/>
      </c>
      <c r="H924" s="76">
        <f>IF(B924="","",CHOOSE(MONTH(B924),"Ene","Feb","Mar","Abr","May","Jun","Jul","Ago","Sep","Oct","Nov","Dic")&amp;" "&amp;YEAR(B924))</f>
        <v/>
      </c>
      <c r="I924" s="76">
        <f>IF(B924="","",IF((YEAR(B924)-YEAR(Config!$C$7))*12+MONTH(B924)-MONTH(Config!$C$7)&lt;0,"Antes","T"&amp;(INT(((YEAR(B924)-YEAR(Config!$C$7))*12+MONTH(B924)-MONTH(Config!$C$7))/3)+1)))</f>
        <v/>
      </c>
      <c r="J924" s="76">
        <f>IF(E924="","",IFERROR(INDEX(Config!$C$11:$C$22,MATCH(E924,Config!$B$11:$B$22,0)),"No"))</f>
        <v/>
      </c>
      <c r="K924" s="77">
        <f>IF(B924="","",DATE(YEAR(B924),MONTH(B924),1))</f>
        <v/>
      </c>
    </row>
    <row r="925">
      <c r="B925" s="78" t="n"/>
      <c r="C925" s="79" t="n"/>
      <c r="D925" s="79" t="n"/>
      <c r="E925" s="79" t="n"/>
      <c r="F925" s="80" t="n"/>
      <c r="G925" s="76">
        <f>IF(D925="","",IFERROR(INDEX(Presupuesto!$C$9:$C$33,MATCH(D925,Presupuesto!$B$9:$B$33,0)),""))</f>
        <v/>
      </c>
      <c r="H925" s="76">
        <f>IF(B925="","",CHOOSE(MONTH(B925),"Ene","Feb","Mar","Abr","May","Jun","Jul","Ago","Sep","Oct","Nov","Dic")&amp;" "&amp;YEAR(B925))</f>
        <v/>
      </c>
      <c r="I925" s="76">
        <f>IF(B925="","",IF((YEAR(B925)-YEAR(Config!$C$7))*12+MONTH(B925)-MONTH(Config!$C$7)&lt;0,"Antes","T"&amp;(INT(((YEAR(B925)-YEAR(Config!$C$7))*12+MONTH(B925)-MONTH(Config!$C$7))/3)+1)))</f>
        <v/>
      </c>
      <c r="J925" s="76">
        <f>IF(E925="","",IFERROR(INDEX(Config!$C$11:$C$22,MATCH(E925,Config!$B$11:$B$22,0)),"No"))</f>
        <v/>
      </c>
      <c r="K925" s="77">
        <f>IF(B925="","",DATE(YEAR(B925),MONTH(B925),1))</f>
        <v/>
      </c>
    </row>
    <row r="926">
      <c r="B926" s="78" t="n"/>
      <c r="C926" s="79" t="n"/>
      <c r="D926" s="79" t="n"/>
      <c r="E926" s="79" t="n"/>
      <c r="F926" s="80" t="n"/>
      <c r="G926" s="76">
        <f>IF(D926="","",IFERROR(INDEX(Presupuesto!$C$9:$C$33,MATCH(D926,Presupuesto!$B$9:$B$33,0)),""))</f>
        <v/>
      </c>
      <c r="H926" s="76">
        <f>IF(B926="","",CHOOSE(MONTH(B926),"Ene","Feb","Mar","Abr","May","Jun","Jul","Ago","Sep","Oct","Nov","Dic")&amp;" "&amp;YEAR(B926))</f>
        <v/>
      </c>
      <c r="I926" s="76">
        <f>IF(B926="","",IF((YEAR(B926)-YEAR(Config!$C$7))*12+MONTH(B926)-MONTH(Config!$C$7)&lt;0,"Antes","T"&amp;(INT(((YEAR(B926)-YEAR(Config!$C$7))*12+MONTH(B926)-MONTH(Config!$C$7))/3)+1)))</f>
        <v/>
      </c>
      <c r="J926" s="76">
        <f>IF(E926="","",IFERROR(INDEX(Config!$C$11:$C$22,MATCH(E926,Config!$B$11:$B$22,0)),"No"))</f>
        <v/>
      </c>
      <c r="K926" s="77">
        <f>IF(B926="","",DATE(YEAR(B926),MONTH(B926),1))</f>
        <v/>
      </c>
    </row>
    <row r="927">
      <c r="B927" s="78" t="n"/>
      <c r="C927" s="79" t="n"/>
      <c r="D927" s="79" t="n"/>
      <c r="E927" s="79" t="n"/>
      <c r="F927" s="80" t="n"/>
      <c r="G927" s="76">
        <f>IF(D927="","",IFERROR(INDEX(Presupuesto!$C$9:$C$33,MATCH(D927,Presupuesto!$B$9:$B$33,0)),""))</f>
        <v/>
      </c>
      <c r="H927" s="76">
        <f>IF(B927="","",CHOOSE(MONTH(B927),"Ene","Feb","Mar","Abr","May","Jun","Jul","Ago","Sep","Oct","Nov","Dic")&amp;" "&amp;YEAR(B927))</f>
        <v/>
      </c>
      <c r="I927" s="76">
        <f>IF(B927="","",IF((YEAR(B927)-YEAR(Config!$C$7))*12+MONTH(B927)-MONTH(Config!$C$7)&lt;0,"Antes","T"&amp;(INT(((YEAR(B927)-YEAR(Config!$C$7))*12+MONTH(B927)-MONTH(Config!$C$7))/3)+1)))</f>
        <v/>
      </c>
      <c r="J927" s="76">
        <f>IF(E927="","",IFERROR(INDEX(Config!$C$11:$C$22,MATCH(E927,Config!$B$11:$B$22,0)),"No"))</f>
        <v/>
      </c>
      <c r="K927" s="77">
        <f>IF(B927="","",DATE(YEAR(B927),MONTH(B927),1))</f>
        <v/>
      </c>
    </row>
    <row r="928">
      <c r="B928" s="78" t="n"/>
      <c r="C928" s="79" t="n"/>
      <c r="D928" s="79" t="n"/>
      <c r="E928" s="79" t="n"/>
      <c r="F928" s="80" t="n"/>
      <c r="G928" s="76">
        <f>IF(D928="","",IFERROR(INDEX(Presupuesto!$C$9:$C$33,MATCH(D928,Presupuesto!$B$9:$B$33,0)),""))</f>
        <v/>
      </c>
      <c r="H928" s="76">
        <f>IF(B928="","",CHOOSE(MONTH(B928),"Ene","Feb","Mar","Abr","May","Jun","Jul","Ago","Sep","Oct","Nov","Dic")&amp;" "&amp;YEAR(B928))</f>
        <v/>
      </c>
      <c r="I928" s="76">
        <f>IF(B928="","",IF((YEAR(B928)-YEAR(Config!$C$7))*12+MONTH(B928)-MONTH(Config!$C$7)&lt;0,"Antes","T"&amp;(INT(((YEAR(B928)-YEAR(Config!$C$7))*12+MONTH(B928)-MONTH(Config!$C$7))/3)+1)))</f>
        <v/>
      </c>
      <c r="J928" s="76">
        <f>IF(E928="","",IFERROR(INDEX(Config!$C$11:$C$22,MATCH(E928,Config!$B$11:$B$22,0)),"No"))</f>
        <v/>
      </c>
      <c r="K928" s="77">
        <f>IF(B928="","",DATE(YEAR(B928),MONTH(B928),1))</f>
        <v/>
      </c>
    </row>
    <row r="929">
      <c r="B929" s="78" t="n"/>
      <c r="C929" s="79" t="n"/>
      <c r="D929" s="79" t="n"/>
      <c r="E929" s="79" t="n"/>
      <c r="F929" s="80" t="n"/>
      <c r="G929" s="76">
        <f>IF(D929="","",IFERROR(INDEX(Presupuesto!$C$9:$C$33,MATCH(D929,Presupuesto!$B$9:$B$33,0)),""))</f>
        <v/>
      </c>
      <c r="H929" s="76">
        <f>IF(B929="","",CHOOSE(MONTH(B929),"Ene","Feb","Mar","Abr","May","Jun","Jul","Ago","Sep","Oct","Nov","Dic")&amp;" "&amp;YEAR(B929))</f>
        <v/>
      </c>
      <c r="I929" s="76">
        <f>IF(B929="","",IF((YEAR(B929)-YEAR(Config!$C$7))*12+MONTH(B929)-MONTH(Config!$C$7)&lt;0,"Antes","T"&amp;(INT(((YEAR(B929)-YEAR(Config!$C$7))*12+MONTH(B929)-MONTH(Config!$C$7))/3)+1)))</f>
        <v/>
      </c>
      <c r="J929" s="76">
        <f>IF(E929="","",IFERROR(INDEX(Config!$C$11:$C$22,MATCH(E929,Config!$B$11:$B$22,0)),"No"))</f>
        <v/>
      </c>
      <c r="K929" s="77">
        <f>IF(B929="","",DATE(YEAR(B929),MONTH(B929),1))</f>
        <v/>
      </c>
    </row>
    <row r="930">
      <c r="B930" s="78" t="n"/>
      <c r="C930" s="79" t="n"/>
      <c r="D930" s="79" t="n"/>
      <c r="E930" s="79" t="n"/>
      <c r="F930" s="80" t="n"/>
      <c r="G930" s="76">
        <f>IF(D930="","",IFERROR(INDEX(Presupuesto!$C$9:$C$33,MATCH(D930,Presupuesto!$B$9:$B$33,0)),""))</f>
        <v/>
      </c>
      <c r="H930" s="76">
        <f>IF(B930="","",CHOOSE(MONTH(B930),"Ene","Feb","Mar","Abr","May","Jun","Jul","Ago","Sep","Oct","Nov","Dic")&amp;" "&amp;YEAR(B930))</f>
        <v/>
      </c>
      <c r="I930" s="76">
        <f>IF(B930="","",IF((YEAR(B930)-YEAR(Config!$C$7))*12+MONTH(B930)-MONTH(Config!$C$7)&lt;0,"Antes","T"&amp;(INT(((YEAR(B930)-YEAR(Config!$C$7))*12+MONTH(B930)-MONTH(Config!$C$7))/3)+1)))</f>
        <v/>
      </c>
      <c r="J930" s="76">
        <f>IF(E930="","",IFERROR(INDEX(Config!$C$11:$C$22,MATCH(E930,Config!$B$11:$B$22,0)),"No"))</f>
        <v/>
      </c>
      <c r="K930" s="77">
        <f>IF(B930="","",DATE(YEAR(B930),MONTH(B930),1))</f>
        <v/>
      </c>
    </row>
    <row r="931">
      <c r="B931" s="78" t="n"/>
      <c r="C931" s="79" t="n"/>
      <c r="D931" s="79" t="n"/>
      <c r="E931" s="79" t="n"/>
      <c r="F931" s="80" t="n"/>
      <c r="G931" s="76">
        <f>IF(D931="","",IFERROR(INDEX(Presupuesto!$C$9:$C$33,MATCH(D931,Presupuesto!$B$9:$B$33,0)),""))</f>
        <v/>
      </c>
      <c r="H931" s="76">
        <f>IF(B931="","",CHOOSE(MONTH(B931),"Ene","Feb","Mar","Abr","May","Jun","Jul","Ago","Sep","Oct","Nov","Dic")&amp;" "&amp;YEAR(B931))</f>
        <v/>
      </c>
      <c r="I931" s="76">
        <f>IF(B931="","",IF((YEAR(B931)-YEAR(Config!$C$7))*12+MONTH(B931)-MONTH(Config!$C$7)&lt;0,"Antes","T"&amp;(INT(((YEAR(B931)-YEAR(Config!$C$7))*12+MONTH(B931)-MONTH(Config!$C$7))/3)+1)))</f>
        <v/>
      </c>
      <c r="J931" s="76">
        <f>IF(E931="","",IFERROR(INDEX(Config!$C$11:$C$22,MATCH(E931,Config!$B$11:$B$22,0)),"No"))</f>
        <v/>
      </c>
      <c r="K931" s="77">
        <f>IF(B931="","",DATE(YEAR(B931),MONTH(B931),1))</f>
        <v/>
      </c>
    </row>
    <row r="932">
      <c r="B932" s="78" t="n"/>
      <c r="C932" s="79" t="n"/>
      <c r="D932" s="79" t="n"/>
      <c r="E932" s="79" t="n"/>
      <c r="F932" s="80" t="n"/>
      <c r="G932" s="76">
        <f>IF(D932="","",IFERROR(INDEX(Presupuesto!$C$9:$C$33,MATCH(D932,Presupuesto!$B$9:$B$33,0)),""))</f>
        <v/>
      </c>
      <c r="H932" s="76">
        <f>IF(B932="","",CHOOSE(MONTH(B932),"Ene","Feb","Mar","Abr","May","Jun","Jul","Ago","Sep","Oct","Nov","Dic")&amp;" "&amp;YEAR(B932))</f>
        <v/>
      </c>
      <c r="I932" s="76">
        <f>IF(B932="","",IF((YEAR(B932)-YEAR(Config!$C$7))*12+MONTH(B932)-MONTH(Config!$C$7)&lt;0,"Antes","T"&amp;(INT(((YEAR(B932)-YEAR(Config!$C$7))*12+MONTH(B932)-MONTH(Config!$C$7))/3)+1)))</f>
        <v/>
      </c>
      <c r="J932" s="76">
        <f>IF(E932="","",IFERROR(INDEX(Config!$C$11:$C$22,MATCH(E932,Config!$B$11:$B$22,0)),"No"))</f>
        <v/>
      </c>
      <c r="K932" s="77">
        <f>IF(B932="","",DATE(YEAR(B932),MONTH(B932),1))</f>
        <v/>
      </c>
    </row>
    <row r="933">
      <c r="B933" s="78" t="n"/>
      <c r="C933" s="79" t="n"/>
      <c r="D933" s="79" t="n"/>
      <c r="E933" s="79" t="n"/>
      <c r="F933" s="80" t="n"/>
      <c r="G933" s="76">
        <f>IF(D933="","",IFERROR(INDEX(Presupuesto!$C$9:$C$33,MATCH(D933,Presupuesto!$B$9:$B$33,0)),""))</f>
        <v/>
      </c>
      <c r="H933" s="76">
        <f>IF(B933="","",CHOOSE(MONTH(B933),"Ene","Feb","Mar","Abr","May","Jun","Jul","Ago","Sep","Oct","Nov","Dic")&amp;" "&amp;YEAR(B933))</f>
        <v/>
      </c>
      <c r="I933" s="76">
        <f>IF(B933="","",IF((YEAR(B933)-YEAR(Config!$C$7))*12+MONTH(B933)-MONTH(Config!$C$7)&lt;0,"Antes","T"&amp;(INT(((YEAR(B933)-YEAR(Config!$C$7))*12+MONTH(B933)-MONTH(Config!$C$7))/3)+1)))</f>
        <v/>
      </c>
      <c r="J933" s="76">
        <f>IF(E933="","",IFERROR(INDEX(Config!$C$11:$C$22,MATCH(E933,Config!$B$11:$B$22,0)),"No"))</f>
        <v/>
      </c>
      <c r="K933" s="77">
        <f>IF(B933="","",DATE(YEAR(B933),MONTH(B933),1))</f>
        <v/>
      </c>
    </row>
    <row r="934">
      <c r="B934" s="78" t="n"/>
      <c r="C934" s="79" t="n"/>
      <c r="D934" s="79" t="n"/>
      <c r="E934" s="79" t="n"/>
      <c r="F934" s="80" t="n"/>
      <c r="G934" s="76">
        <f>IF(D934="","",IFERROR(INDEX(Presupuesto!$C$9:$C$33,MATCH(D934,Presupuesto!$B$9:$B$33,0)),""))</f>
        <v/>
      </c>
      <c r="H934" s="76">
        <f>IF(B934="","",CHOOSE(MONTH(B934),"Ene","Feb","Mar","Abr","May","Jun","Jul","Ago","Sep","Oct","Nov","Dic")&amp;" "&amp;YEAR(B934))</f>
        <v/>
      </c>
      <c r="I934" s="76">
        <f>IF(B934="","",IF((YEAR(B934)-YEAR(Config!$C$7))*12+MONTH(B934)-MONTH(Config!$C$7)&lt;0,"Antes","T"&amp;(INT(((YEAR(B934)-YEAR(Config!$C$7))*12+MONTH(B934)-MONTH(Config!$C$7))/3)+1)))</f>
        <v/>
      </c>
      <c r="J934" s="76">
        <f>IF(E934="","",IFERROR(INDEX(Config!$C$11:$C$22,MATCH(E934,Config!$B$11:$B$22,0)),"No"))</f>
        <v/>
      </c>
      <c r="K934" s="77">
        <f>IF(B934="","",DATE(YEAR(B934),MONTH(B934),1))</f>
        <v/>
      </c>
    </row>
    <row r="935">
      <c r="B935" s="78" t="n"/>
      <c r="C935" s="79" t="n"/>
      <c r="D935" s="79" t="n"/>
      <c r="E935" s="79" t="n"/>
      <c r="F935" s="80" t="n"/>
      <c r="G935" s="76">
        <f>IF(D935="","",IFERROR(INDEX(Presupuesto!$C$9:$C$33,MATCH(D935,Presupuesto!$B$9:$B$33,0)),""))</f>
        <v/>
      </c>
      <c r="H935" s="76">
        <f>IF(B935="","",CHOOSE(MONTH(B935),"Ene","Feb","Mar","Abr","May","Jun","Jul","Ago","Sep","Oct","Nov","Dic")&amp;" "&amp;YEAR(B935))</f>
        <v/>
      </c>
      <c r="I935" s="76">
        <f>IF(B935="","",IF((YEAR(B935)-YEAR(Config!$C$7))*12+MONTH(B935)-MONTH(Config!$C$7)&lt;0,"Antes","T"&amp;(INT(((YEAR(B935)-YEAR(Config!$C$7))*12+MONTH(B935)-MONTH(Config!$C$7))/3)+1)))</f>
        <v/>
      </c>
      <c r="J935" s="76">
        <f>IF(E935="","",IFERROR(INDEX(Config!$C$11:$C$22,MATCH(E935,Config!$B$11:$B$22,0)),"No"))</f>
        <v/>
      </c>
      <c r="K935" s="77">
        <f>IF(B935="","",DATE(YEAR(B935),MONTH(B935),1))</f>
        <v/>
      </c>
    </row>
    <row r="936">
      <c r="B936" s="78" t="n"/>
      <c r="C936" s="79" t="n"/>
      <c r="D936" s="79" t="n"/>
      <c r="E936" s="79" t="n"/>
      <c r="F936" s="80" t="n"/>
      <c r="G936" s="76">
        <f>IF(D936="","",IFERROR(INDEX(Presupuesto!$C$9:$C$33,MATCH(D936,Presupuesto!$B$9:$B$33,0)),""))</f>
        <v/>
      </c>
      <c r="H936" s="76">
        <f>IF(B936="","",CHOOSE(MONTH(B936),"Ene","Feb","Mar","Abr","May","Jun","Jul","Ago","Sep","Oct","Nov","Dic")&amp;" "&amp;YEAR(B936))</f>
        <v/>
      </c>
      <c r="I936" s="76">
        <f>IF(B936="","",IF((YEAR(B936)-YEAR(Config!$C$7))*12+MONTH(B936)-MONTH(Config!$C$7)&lt;0,"Antes","T"&amp;(INT(((YEAR(B936)-YEAR(Config!$C$7))*12+MONTH(B936)-MONTH(Config!$C$7))/3)+1)))</f>
        <v/>
      </c>
      <c r="J936" s="76">
        <f>IF(E936="","",IFERROR(INDEX(Config!$C$11:$C$22,MATCH(E936,Config!$B$11:$B$22,0)),"No"))</f>
        <v/>
      </c>
      <c r="K936" s="77">
        <f>IF(B936="","",DATE(YEAR(B936),MONTH(B936),1))</f>
        <v/>
      </c>
    </row>
    <row r="937">
      <c r="B937" s="78" t="n"/>
      <c r="C937" s="79" t="n"/>
      <c r="D937" s="79" t="n"/>
      <c r="E937" s="79" t="n"/>
      <c r="F937" s="80" t="n"/>
      <c r="G937" s="76">
        <f>IF(D937="","",IFERROR(INDEX(Presupuesto!$C$9:$C$33,MATCH(D937,Presupuesto!$B$9:$B$33,0)),""))</f>
        <v/>
      </c>
      <c r="H937" s="76">
        <f>IF(B937="","",CHOOSE(MONTH(B937),"Ene","Feb","Mar","Abr","May","Jun","Jul","Ago","Sep","Oct","Nov","Dic")&amp;" "&amp;YEAR(B937))</f>
        <v/>
      </c>
      <c r="I937" s="76">
        <f>IF(B937="","",IF((YEAR(B937)-YEAR(Config!$C$7))*12+MONTH(B937)-MONTH(Config!$C$7)&lt;0,"Antes","T"&amp;(INT(((YEAR(B937)-YEAR(Config!$C$7))*12+MONTH(B937)-MONTH(Config!$C$7))/3)+1)))</f>
        <v/>
      </c>
      <c r="J937" s="76">
        <f>IF(E937="","",IFERROR(INDEX(Config!$C$11:$C$22,MATCH(E937,Config!$B$11:$B$22,0)),"No"))</f>
        <v/>
      </c>
      <c r="K937" s="77">
        <f>IF(B937="","",DATE(YEAR(B937),MONTH(B937),1))</f>
        <v/>
      </c>
    </row>
    <row r="938">
      <c r="B938" s="78" t="n"/>
      <c r="C938" s="79" t="n"/>
      <c r="D938" s="79" t="n"/>
      <c r="E938" s="79" t="n"/>
      <c r="F938" s="80" t="n"/>
      <c r="G938" s="76">
        <f>IF(D938="","",IFERROR(INDEX(Presupuesto!$C$9:$C$33,MATCH(D938,Presupuesto!$B$9:$B$33,0)),""))</f>
        <v/>
      </c>
      <c r="H938" s="76">
        <f>IF(B938="","",CHOOSE(MONTH(B938),"Ene","Feb","Mar","Abr","May","Jun","Jul","Ago","Sep","Oct","Nov","Dic")&amp;" "&amp;YEAR(B938))</f>
        <v/>
      </c>
      <c r="I938" s="76">
        <f>IF(B938="","",IF((YEAR(B938)-YEAR(Config!$C$7))*12+MONTH(B938)-MONTH(Config!$C$7)&lt;0,"Antes","T"&amp;(INT(((YEAR(B938)-YEAR(Config!$C$7))*12+MONTH(B938)-MONTH(Config!$C$7))/3)+1)))</f>
        <v/>
      </c>
      <c r="J938" s="76">
        <f>IF(E938="","",IFERROR(INDEX(Config!$C$11:$C$22,MATCH(E938,Config!$B$11:$B$22,0)),"No"))</f>
        <v/>
      </c>
      <c r="K938" s="77">
        <f>IF(B938="","",DATE(YEAR(B938),MONTH(B938),1))</f>
        <v/>
      </c>
    </row>
    <row r="939">
      <c r="B939" s="78" t="n"/>
      <c r="C939" s="79" t="n"/>
      <c r="D939" s="79" t="n"/>
      <c r="E939" s="79" t="n"/>
      <c r="F939" s="80" t="n"/>
      <c r="G939" s="76">
        <f>IF(D939="","",IFERROR(INDEX(Presupuesto!$C$9:$C$33,MATCH(D939,Presupuesto!$B$9:$B$33,0)),""))</f>
        <v/>
      </c>
      <c r="H939" s="76">
        <f>IF(B939="","",CHOOSE(MONTH(B939),"Ene","Feb","Mar","Abr","May","Jun","Jul","Ago","Sep","Oct","Nov","Dic")&amp;" "&amp;YEAR(B939))</f>
        <v/>
      </c>
      <c r="I939" s="76">
        <f>IF(B939="","",IF((YEAR(B939)-YEAR(Config!$C$7))*12+MONTH(B939)-MONTH(Config!$C$7)&lt;0,"Antes","T"&amp;(INT(((YEAR(B939)-YEAR(Config!$C$7))*12+MONTH(B939)-MONTH(Config!$C$7))/3)+1)))</f>
        <v/>
      </c>
      <c r="J939" s="76">
        <f>IF(E939="","",IFERROR(INDEX(Config!$C$11:$C$22,MATCH(E939,Config!$B$11:$B$22,0)),"No"))</f>
        <v/>
      </c>
      <c r="K939" s="77">
        <f>IF(B939="","",DATE(YEAR(B939),MONTH(B939),1))</f>
        <v/>
      </c>
    </row>
    <row r="940">
      <c r="B940" s="78" t="n"/>
      <c r="C940" s="79" t="n"/>
      <c r="D940" s="79" t="n"/>
      <c r="E940" s="79" t="n"/>
      <c r="F940" s="80" t="n"/>
      <c r="G940" s="76">
        <f>IF(D940="","",IFERROR(INDEX(Presupuesto!$C$9:$C$33,MATCH(D940,Presupuesto!$B$9:$B$33,0)),""))</f>
        <v/>
      </c>
      <c r="H940" s="76">
        <f>IF(B940="","",CHOOSE(MONTH(B940),"Ene","Feb","Mar","Abr","May","Jun","Jul","Ago","Sep","Oct","Nov","Dic")&amp;" "&amp;YEAR(B940))</f>
        <v/>
      </c>
      <c r="I940" s="76">
        <f>IF(B940="","",IF((YEAR(B940)-YEAR(Config!$C$7))*12+MONTH(B940)-MONTH(Config!$C$7)&lt;0,"Antes","T"&amp;(INT(((YEAR(B940)-YEAR(Config!$C$7))*12+MONTH(B940)-MONTH(Config!$C$7))/3)+1)))</f>
        <v/>
      </c>
      <c r="J940" s="76">
        <f>IF(E940="","",IFERROR(INDEX(Config!$C$11:$C$22,MATCH(E940,Config!$B$11:$B$22,0)),"No"))</f>
        <v/>
      </c>
      <c r="K940" s="77">
        <f>IF(B940="","",DATE(YEAR(B940),MONTH(B940),1))</f>
        <v/>
      </c>
    </row>
    <row r="941">
      <c r="B941" s="78" t="n"/>
      <c r="C941" s="79" t="n"/>
      <c r="D941" s="79" t="n"/>
      <c r="E941" s="79" t="n"/>
      <c r="F941" s="80" t="n"/>
      <c r="G941" s="76">
        <f>IF(D941="","",IFERROR(INDEX(Presupuesto!$C$9:$C$33,MATCH(D941,Presupuesto!$B$9:$B$33,0)),""))</f>
        <v/>
      </c>
      <c r="H941" s="76">
        <f>IF(B941="","",CHOOSE(MONTH(B941),"Ene","Feb","Mar","Abr","May","Jun","Jul","Ago","Sep","Oct","Nov","Dic")&amp;" "&amp;YEAR(B941))</f>
        <v/>
      </c>
      <c r="I941" s="76">
        <f>IF(B941="","",IF((YEAR(B941)-YEAR(Config!$C$7))*12+MONTH(B941)-MONTH(Config!$C$7)&lt;0,"Antes","T"&amp;(INT(((YEAR(B941)-YEAR(Config!$C$7))*12+MONTH(B941)-MONTH(Config!$C$7))/3)+1)))</f>
        <v/>
      </c>
      <c r="J941" s="76">
        <f>IF(E941="","",IFERROR(INDEX(Config!$C$11:$C$22,MATCH(E941,Config!$B$11:$B$22,0)),"No"))</f>
        <v/>
      </c>
      <c r="K941" s="77">
        <f>IF(B941="","",DATE(YEAR(B941),MONTH(B941),1))</f>
        <v/>
      </c>
    </row>
    <row r="942">
      <c r="B942" s="78" t="n"/>
      <c r="C942" s="79" t="n"/>
      <c r="D942" s="79" t="n"/>
      <c r="E942" s="79" t="n"/>
      <c r="F942" s="80" t="n"/>
      <c r="G942" s="76">
        <f>IF(D942="","",IFERROR(INDEX(Presupuesto!$C$9:$C$33,MATCH(D942,Presupuesto!$B$9:$B$33,0)),""))</f>
        <v/>
      </c>
      <c r="H942" s="76">
        <f>IF(B942="","",CHOOSE(MONTH(B942),"Ene","Feb","Mar","Abr","May","Jun","Jul","Ago","Sep","Oct","Nov","Dic")&amp;" "&amp;YEAR(B942))</f>
        <v/>
      </c>
      <c r="I942" s="76">
        <f>IF(B942="","",IF((YEAR(B942)-YEAR(Config!$C$7))*12+MONTH(B942)-MONTH(Config!$C$7)&lt;0,"Antes","T"&amp;(INT(((YEAR(B942)-YEAR(Config!$C$7))*12+MONTH(B942)-MONTH(Config!$C$7))/3)+1)))</f>
        <v/>
      </c>
      <c r="J942" s="76">
        <f>IF(E942="","",IFERROR(INDEX(Config!$C$11:$C$22,MATCH(E942,Config!$B$11:$B$22,0)),"No"))</f>
        <v/>
      </c>
      <c r="K942" s="77">
        <f>IF(B942="","",DATE(YEAR(B942),MONTH(B942),1))</f>
        <v/>
      </c>
    </row>
    <row r="943">
      <c r="B943" s="78" t="n"/>
      <c r="C943" s="79" t="n"/>
      <c r="D943" s="79" t="n"/>
      <c r="E943" s="79" t="n"/>
      <c r="F943" s="80" t="n"/>
      <c r="G943" s="76">
        <f>IF(D943="","",IFERROR(INDEX(Presupuesto!$C$9:$C$33,MATCH(D943,Presupuesto!$B$9:$B$33,0)),""))</f>
        <v/>
      </c>
      <c r="H943" s="76">
        <f>IF(B943="","",CHOOSE(MONTH(B943),"Ene","Feb","Mar","Abr","May","Jun","Jul","Ago","Sep","Oct","Nov","Dic")&amp;" "&amp;YEAR(B943))</f>
        <v/>
      </c>
      <c r="I943" s="76">
        <f>IF(B943="","",IF((YEAR(B943)-YEAR(Config!$C$7))*12+MONTH(B943)-MONTH(Config!$C$7)&lt;0,"Antes","T"&amp;(INT(((YEAR(B943)-YEAR(Config!$C$7))*12+MONTH(B943)-MONTH(Config!$C$7))/3)+1)))</f>
        <v/>
      </c>
      <c r="J943" s="76">
        <f>IF(E943="","",IFERROR(INDEX(Config!$C$11:$C$22,MATCH(E943,Config!$B$11:$B$22,0)),"No"))</f>
        <v/>
      </c>
      <c r="K943" s="77">
        <f>IF(B943="","",DATE(YEAR(B943),MONTH(B943),1))</f>
        <v/>
      </c>
    </row>
    <row r="944">
      <c r="B944" s="78" t="n"/>
      <c r="C944" s="79" t="n"/>
      <c r="D944" s="79" t="n"/>
      <c r="E944" s="79" t="n"/>
      <c r="F944" s="80" t="n"/>
      <c r="G944" s="76">
        <f>IF(D944="","",IFERROR(INDEX(Presupuesto!$C$9:$C$33,MATCH(D944,Presupuesto!$B$9:$B$33,0)),""))</f>
        <v/>
      </c>
      <c r="H944" s="76">
        <f>IF(B944="","",CHOOSE(MONTH(B944),"Ene","Feb","Mar","Abr","May","Jun","Jul","Ago","Sep","Oct","Nov","Dic")&amp;" "&amp;YEAR(B944))</f>
        <v/>
      </c>
      <c r="I944" s="76">
        <f>IF(B944="","",IF((YEAR(B944)-YEAR(Config!$C$7))*12+MONTH(B944)-MONTH(Config!$C$7)&lt;0,"Antes","T"&amp;(INT(((YEAR(B944)-YEAR(Config!$C$7))*12+MONTH(B944)-MONTH(Config!$C$7))/3)+1)))</f>
        <v/>
      </c>
      <c r="J944" s="76">
        <f>IF(E944="","",IFERROR(INDEX(Config!$C$11:$C$22,MATCH(E944,Config!$B$11:$B$22,0)),"No"))</f>
        <v/>
      </c>
      <c r="K944" s="77">
        <f>IF(B944="","",DATE(YEAR(B944),MONTH(B944),1))</f>
        <v/>
      </c>
    </row>
    <row r="945">
      <c r="B945" s="78" t="n"/>
      <c r="C945" s="79" t="n"/>
      <c r="D945" s="79" t="n"/>
      <c r="E945" s="79" t="n"/>
      <c r="F945" s="80" t="n"/>
      <c r="G945" s="76">
        <f>IF(D945="","",IFERROR(INDEX(Presupuesto!$C$9:$C$33,MATCH(D945,Presupuesto!$B$9:$B$33,0)),""))</f>
        <v/>
      </c>
      <c r="H945" s="76">
        <f>IF(B945="","",CHOOSE(MONTH(B945),"Ene","Feb","Mar","Abr","May","Jun","Jul","Ago","Sep","Oct","Nov","Dic")&amp;" "&amp;YEAR(B945))</f>
        <v/>
      </c>
      <c r="I945" s="76">
        <f>IF(B945="","",IF((YEAR(B945)-YEAR(Config!$C$7))*12+MONTH(B945)-MONTH(Config!$C$7)&lt;0,"Antes","T"&amp;(INT(((YEAR(B945)-YEAR(Config!$C$7))*12+MONTH(B945)-MONTH(Config!$C$7))/3)+1)))</f>
        <v/>
      </c>
      <c r="J945" s="76">
        <f>IF(E945="","",IFERROR(INDEX(Config!$C$11:$C$22,MATCH(E945,Config!$B$11:$B$22,0)),"No"))</f>
        <v/>
      </c>
      <c r="K945" s="77">
        <f>IF(B945="","",DATE(YEAR(B945),MONTH(B945),1))</f>
        <v/>
      </c>
    </row>
    <row r="946">
      <c r="B946" s="78" t="n"/>
      <c r="C946" s="79" t="n"/>
      <c r="D946" s="79" t="n"/>
      <c r="E946" s="79" t="n"/>
      <c r="F946" s="80" t="n"/>
      <c r="G946" s="76">
        <f>IF(D946="","",IFERROR(INDEX(Presupuesto!$C$9:$C$33,MATCH(D946,Presupuesto!$B$9:$B$33,0)),""))</f>
        <v/>
      </c>
      <c r="H946" s="76">
        <f>IF(B946="","",CHOOSE(MONTH(B946),"Ene","Feb","Mar","Abr","May","Jun","Jul","Ago","Sep","Oct","Nov","Dic")&amp;" "&amp;YEAR(B946))</f>
        <v/>
      </c>
      <c r="I946" s="76">
        <f>IF(B946="","",IF((YEAR(B946)-YEAR(Config!$C$7))*12+MONTH(B946)-MONTH(Config!$C$7)&lt;0,"Antes","T"&amp;(INT(((YEAR(B946)-YEAR(Config!$C$7))*12+MONTH(B946)-MONTH(Config!$C$7))/3)+1)))</f>
        <v/>
      </c>
      <c r="J946" s="76">
        <f>IF(E946="","",IFERROR(INDEX(Config!$C$11:$C$22,MATCH(E946,Config!$B$11:$B$22,0)),"No"))</f>
        <v/>
      </c>
      <c r="K946" s="77">
        <f>IF(B946="","",DATE(YEAR(B946),MONTH(B946),1))</f>
        <v/>
      </c>
    </row>
    <row r="947">
      <c r="B947" s="78" t="n"/>
      <c r="C947" s="79" t="n"/>
      <c r="D947" s="79" t="n"/>
      <c r="E947" s="79" t="n"/>
      <c r="F947" s="80" t="n"/>
      <c r="G947" s="76">
        <f>IF(D947="","",IFERROR(INDEX(Presupuesto!$C$9:$C$33,MATCH(D947,Presupuesto!$B$9:$B$33,0)),""))</f>
        <v/>
      </c>
      <c r="H947" s="76">
        <f>IF(B947="","",CHOOSE(MONTH(B947),"Ene","Feb","Mar","Abr","May","Jun","Jul","Ago","Sep","Oct","Nov","Dic")&amp;" "&amp;YEAR(B947))</f>
        <v/>
      </c>
      <c r="I947" s="76">
        <f>IF(B947="","",IF((YEAR(B947)-YEAR(Config!$C$7))*12+MONTH(B947)-MONTH(Config!$C$7)&lt;0,"Antes","T"&amp;(INT(((YEAR(B947)-YEAR(Config!$C$7))*12+MONTH(B947)-MONTH(Config!$C$7))/3)+1)))</f>
        <v/>
      </c>
      <c r="J947" s="76">
        <f>IF(E947="","",IFERROR(INDEX(Config!$C$11:$C$22,MATCH(E947,Config!$B$11:$B$22,0)),"No"))</f>
        <v/>
      </c>
      <c r="K947" s="77">
        <f>IF(B947="","",DATE(YEAR(B947),MONTH(B947),1))</f>
        <v/>
      </c>
    </row>
    <row r="948">
      <c r="B948" s="78" t="n"/>
      <c r="C948" s="79" t="n"/>
      <c r="D948" s="79" t="n"/>
      <c r="E948" s="79" t="n"/>
      <c r="F948" s="80" t="n"/>
      <c r="G948" s="76">
        <f>IF(D948="","",IFERROR(INDEX(Presupuesto!$C$9:$C$33,MATCH(D948,Presupuesto!$B$9:$B$33,0)),""))</f>
        <v/>
      </c>
      <c r="H948" s="76">
        <f>IF(B948="","",CHOOSE(MONTH(B948),"Ene","Feb","Mar","Abr","May","Jun","Jul","Ago","Sep","Oct","Nov","Dic")&amp;" "&amp;YEAR(B948))</f>
        <v/>
      </c>
      <c r="I948" s="76">
        <f>IF(B948="","",IF((YEAR(B948)-YEAR(Config!$C$7))*12+MONTH(B948)-MONTH(Config!$C$7)&lt;0,"Antes","T"&amp;(INT(((YEAR(B948)-YEAR(Config!$C$7))*12+MONTH(B948)-MONTH(Config!$C$7))/3)+1)))</f>
        <v/>
      </c>
      <c r="J948" s="76">
        <f>IF(E948="","",IFERROR(INDEX(Config!$C$11:$C$22,MATCH(E948,Config!$B$11:$B$22,0)),"No"))</f>
        <v/>
      </c>
      <c r="K948" s="77">
        <f>IF(B948="","",DATE(YEAR(B948),MONTH(B948),1))</f>
        <v/>
      </c>
    </row>
    <row r="949">
      <c r="B949" s="78" t="n"/>
      <c r="C949" s="79" t="n"/>
      <c r="D949" s="79" t="n"/>
      <c r="E949" s="79" t="n"/>
      <c r="F949" s="80" t="n"/>
      <c r="G949" s="76">
        <f>IF(D949="","",IFERROR(INDEX(Presupuesto!$C$9:$C$33,MATCH(D949,Presupuesto!$B$9:$B$33,0)),""))</f>
        <v/>
      </c>
      <c r="H949" s="76">
        <f>IF(B949="","",CHOOSE(MONTH(B949),"Ene","Feb","Mar","Abr","May","Jun","Jul","Ago","Sep","Oct","Nov","Dic")&amp;" "&amp;YEAR(B949))</f>
        <v/>
      </c>
      <c r="I949" s="76">
        <f>IF(B949="","",IF((YEAR(B949)-YEAR(Config!$C$7))*12+MONTH(B949)-MONTH(Config!$C$7)&lt;0,"Antes","T"&amp;(INT(((YEAR(B949)-YEAR(Config!$C$7))*12+MONTH(B949)-MONTH(Config!$C$7))/3)+1)))</f>
        <v/>
      </c>
      <c r="J949" s="76">
        <f>IF(E949="","",IFERROR(INDEX(Config!$C$11:$C$22,MATCH(E949,Config!$B$11:$B$22,0)),"No"))</f>
        <v/>
      </c>
      <c r="K949" s="77">
        <f>IF(B949="","",DATE(YEAR(B949),MONTH(B949),1))</f>
        <v/>
      </c>
    </row>
    <row r="950">
      <c r="B950" s="78" t="n"/>
      <c r="C950" s="79" t="n"/>
      <c r="D950" s="79" t="n"/>
      <c r="E950" s="79" t="n"/>
      <c r="F950" s="80" t="n"/>
      <c r="G950" s="76">
        <f>IF(D950="","",IFERROR(INDEX(Presupuesto!$C$9:$C$33,MATCH(D950,Presupuesto!$B$9:$B$33,0)),""))</f>
        <v/>
      </c>
      <c r="H950" s="76">
        <f>IF(B950="","",CHOOSE(MONTH(B950),"Ene","Feb","Mar","Abr","May","Jun","Jul","Ago","Sep","Oct","Nov","Dic")&amp;" "&amp;YEAR(B950))</f>
        <v/>
      </c>
      <c r="I950" s="76">
        <f>IF(B950="","",IF((YEAR(B950)-YEAR(Config!$C$7))*12+MONTH(B950)-MONTH(Config!$C$7)&lt;0,"Antes","T"&amp;(INT(((YEAR(B950)-YEAR(Config!$C$7))*12+MONTH(B950)-MONTH(Config!$C$7))/3)+1)))</f>
        <v/>
      </c>
      <c r="J950" s="76">
        <f>IF(E950="","",IFERROR(INDEX(Config!$C$11:$C$22,MATCH(E950,Config!$B$11:$B$22,0)),"No"))</f>
        <v/>
      </c>
      <c r="K950" s="77">
        <f>IF(B950="","",DATE(YEAR(B950),MONTH(B950),1))</f>
        <v/>
      </c>
    </row>
    <row r="951">
      <c r="B951" s="78" t="n"/>
      <c r="C951" s="79" t="n"/>
      <c r="D951" s="79" t="n"/>
      <c r="E951" s="79" t="n"/>
      <c r="F951" s="80" t="n"/>
      <c r="G951" s="76">
        <f>IF(D951="","",IFERROR(INDEX(Presupuesto!$C$9:$C$33,MATCH(D951,Presupuesto!$B$9:$B$33,0)),""))</f>
        <v/>
      </c>
      <c r="H951" s="76">
        <f>IF(B951="","",CHOOSE(MONTH(B951),"Ene","Feb","Mar","Abr","May","Jun","Jul","Ago","Sep","Oct","Nov","Dic")&amp;" "&amp;YEAR(B951))</f>
        <v/>
      </c>
      <c r="I951" s="76">
        <f>IF(B951="","",IF((YEAR(B951)-YEAR(Config!$C$7))*12+MONTH(B951)-MONTH(Config!$C$7)&lt;0,"Antes","T"&amp;(INT(((YEAR(B951)-YEAR(Config!$C$7))*12+MONTH(B951)-MONTH(Config!$C$7))/3)+1)))</f>
        <v/>
      </c>
      <c r="J951" s="76">
        <f>IF(E951="","",IFERROR(INDEX(Config!$C$11:$C$22,MATCH(E951,Config!$B$11:$B$22,0)),"No"))</f>
        <v/>
      </c>
      <c r="K951" s="77">
        <f>IF(B951="","",DATE(YEAR(B951),MONTH(B951),1))</f>
        <v/>
      </c>
    </row>
    <row r="952">
      <c r="B952" s="78" t="n"/>
      <c r="C952" s="79" t="n"/>
      <c r="D952" s="79" t="n"/>
      <c r="E952" s="79" t="n"/>
      <c r="F952" s="80" t="n"/>
      <c r="G952" s="76">
        <f>IF(D952="","",IFERROR(INDEX(Presupuesto!$C$9:$C$33,MATCH(D952,Presupuesto!$B$9:$B$33,0)),""))</f>
        <v/>
      </c>
      <c r="H952" s="76">
        <f>IF(B952="","",CHOOSE(MONTH(B952),"Ene","Feb","Mar","Abr","May","Jun","Jul","Ago","Sep","Oct","Nov","Dic")&amp;" "&amp;YEAR(B952))</f>
        <v/>
      </c>
      <c r="I952" s="76">
        <f>IF(B952="","",IF((YEAR(B952)-YEAR(Config!$C$7))*12+MONTH(B952)-MONTH(Config!$C$7)&lt;0,"Antes","T"&amp;(INT(((YEAR(B952)-YEAR(Config!$C$7))*12+MONTH(B952)-MONTH(Config!$C$7))/3)+1)))</f>
        <v/>
      </c>
      <c r="J952" s="76">
        <f>IF(E952="","",IFERROR(INDEX(Config!$C$11:$C$22,MATCH(E952,Config!$B$11:$B$22,0)),"No"))</f>
        <v/>
      </c>
      <c r="K952" s="77">
        <f>IF(B952="","",DATE(YEAR(B952),MONTH(B952),1))</f>
        <v/>
      </c>
    </row>
    <row r="953">
      <c r="B953" s="78" t="n"/>
      <c r="C953" s="79" t="n"/>
      <c r="D953" s="79" t="n"/>
      <c r="E953" s="79" t="n"/>
      <c r="F953" s="80" t="n"/>
      <c r="G953" s="76">
        <f>IF(D953="","",IFERROR(INDEX(Presupuesto!$C$9:$C$33,MATCH(D953,Presupuesto!$B$9:$B$33,0)),""))</f>
        <v/>
      </c>
      <c r="H953" s="76">
        <f>IF(B953="","",CHOOSE(MONTH(B953),"Ene","Feb","Mar","Abr","May","Jun","Jul","Ago","Sep","Oct","Nov","Dic")&amp;" "&amp;YEAR(B953))</f>
        <v/>
      </c>
      <c r="I953" s="76">
        <f>IF(B953="","",IF((YEAR(B953)-YEAR(Config!$C$7))*12+MONTH(B953)-MONTH(Config!$C$7)&lt;0,"Antes","T"&amp;(INT(((YEAR(B953)-YEAR(Config!$C$7))*12+MONTH(B953)-MONTH(Config!$C$7))/3)+1)))</f>
        <v/>
      </c>
      <c r="J953" s="76">
        <f>IF(E953="","",IFERROR(INDEX(Config!$C$11:$C$22,MATCH(E953,Config!$B$11:$B$22,0)),"No"))</f>
        <v/>
      </c>
      <c r="K953" s="77">
        <f>IF(B953="","",DATE(YEAR(B953),MONTH(B953),1))</f>
        <v/>
      </c>
    </row>
    <row r="954">
      <c r="B954" s="78" t="n"/>
      <c r="C954" s="79" t="n"/>
      <c r="D954" s="79" t="n"/>
      <c r="E954" s="79" t="n"/>
      <c r="F954" s="80" t="n"/>
      <c r="G954" s="76">
        <f>IF(D954="","",IFERROR(INDEX(Presupuesto!$C$9:$C$33,MATCH(D954,Presupuesto!$B$9:$B$33,0)),""))</f>
        <v/>
      </c>
      <c r="H954" s="76">
        <f>IF(B954="","",CHOOSE(MONTH(B954),"Ene","Feb","Mar","Abr","May","Jun","Jul","Ago","Sep","Oct","Nov","Dic")&amp;" "&amp;YEAR(B954))</f>
        <v/>
      </c>
      <c r="I954" s="76">
        <f>IF(B954="","",IF((YEAR(B954)-YEAR(Config!$C$7))*12+MONTH(B954)-MONTH(Config!$C$7)&lt;0,"Antes","T"&amp;(INT(((YEAR(B954)-YEAR(Config!$C$7))*12+MONTH(B954)-MONTH(Config!$C$7))/3)+1)))</f>
        <v/>
      </c>
      <c r="J954" s="76">
        <f>IF(E954="","",IFERROR(INDEX(Config!$C$11:$C$22,MATCH(E954,Config!$B$11:$B$22,0)),"No"))</f>
        <v/>
      </c>
      <c r="K954" s="77">
        <f>IF(B954="","",DATE(YEAR(B954),MONTH(B954),1))</f>
        <v/>
      </c>
    </row>
    <row r="955">
      <c r="B955" s="78" t="n"/>
      <c r="C955" s="79" t="n"/>
      <c r="D955" s="79" t="n"/>
      <c r="E955" s="79" t="n"/>
      <c r="F955" s="80" t="n"/>
      <c r="G955" s="76">
        <f>IF(D955="","",IFERROR(INDEX(Presupuesto!$C$9:$C$33,MATCH(D955,Presupuesto!$B$9:$B$33,0)),""))</f>
        <v/>
      </c>
      <c r="H955" s="76">
        <f>IF(B955="","",CHOOSE(MONTH(B955),"Ene","Feb","Mar","Abr","May","Jun","Jul","Ago","Sep","Oct","Nov","Dic")&amp;" "&amp;YEAR(B955))</f>
        <v/>
      </c>
      <c r="I955" s="76">
        <f>IF(B955="","",IF((YEAR(B955)-YEAR(Config!$C$7))*12+MONTH(B955)-MONTH(Config!$C$7)&lt;0,"Antes","T"&amp;(INT(((YEAR(B955)-YEAR(Config!$C$7))*12+MONTH(B955)-MONTH(Config!$C$7))/3)+1)))</f>
        <v/>
      </c>
      <c r="J955" s="76">
        <f>IF(E955="","",IFERROR(INDEX(Config!$C$11:$C$22,MATCH(E955,Config!$B$11:$B$22,0)),"No"))</f>
        <v/>
      </c>
      <c r="K955" s="77">
        <f>IF(B955="","",DATE(YEAR(B955),MONTH(B955),1))</f>
        <v/>
      </c>
    </row>
    <row r="956">
      <c r="B956" s="78" t="n"/>
      <c r="C956" s="79" t="n"/>
      <c r="D956" s="79" t="n"/>
      <c r="E956" s="79" t="n"/>
      <c r="F956" s="80" t="n"/>
      <c r="G956" s="76">
        <f>IF(D956="","",IFERROR(INDEX(Presupuesto!$C$9:$C$33,MATCH(D956,Presupuesto!$B$9:$B$33,0)),""))</f>
        <v/>
      </c>
      <c r="H956" s="76">
        <f>IF(B956="","",CHOOSE(MONTH(B956),"Ene","Feb","Mar","Abr","May","Jun","Jul","Ago","Sep","Oct","Nov","Dic")&amp;" "&amp;YEAR(B956))</f>
        <v/>
      </c>
      <c r="I956" s="76">
        <f>IF(B956="","",IF((YEAR(B956)-YEAR(Config!$C$7))*12+MONTH(B956)-MONTH(Config!$C$7)&lt;0,"Antes","T"&amp;(INT(((YEAR(B956)-YEAR(Config!$C$7))*12+MONTH(B956)-MONTH(Config!$C$7))/3)+1)))</f>
        <v/>
      </c>
      <c r="J956" s="76">
        <f>IF(E956="","",IFERROR(INDEX(Config!$C$11:$C$22,MATCH(E956,Config!$B$11:$B$22,0)),"No"))</f>
        <v/>
      </c>
      <c r="K956" s="77">
        <f>IF(B956="","",DATE(YEAR(B956),MONTH(B956),1))</f>
        <v/>
      </c>
    </row>
    <row r="957">
      <c r="B957" s="78" t="n"/>
      <c r="C957" s="79" t="n"/>
      <c r="D957" s="79" t="n"/>
      <c r="E957" s="79" t="n"/>
      <c r="F957" s="80" t="n"/>
      <c r="G957" s="76">
        <f>IF(D957="","",IFERROR(INDEX(Presupuesto!$C$9:$C$33,MATCH(D957,Presupuesto!$B$9:$B$33,0)),""))</f>
        <v/>
      </c>
      <c r="H957" s="76">
        <f>IF(B957="","",CHOOSE(MONTH(B957),"Ene","Feb","Mar","Abr","May","Jun","Jul","Ago","Sep","Oct","Nov","Dic")&amp;" "&amp;YEAR(B957))</f>
        <v/>
      </c>
      <c r="I957" s="76">
        <f>IF(B957="","",IF((YEAR(B957)-YEAR(Config!$C$7))*12+MONTH(B957)-MONTH(Config!$C$7)&lt;0,"Antes","T"&amp;(INT(((YEAR(B957)-YEAR(Config!$C$7))*12+MONTH(B957)-MONTH(Config!$C$7))/3)+1)))</f>
        <v/>
      </c>
      <c r="J957" s="76">
        <f>IF(E957="","",IFERROR(INDEX(Config!$C$11:$C$22,MATCH(E957,Config!$B$11:$B$22,0)),"No"))</f>
        <v/>
      </c>
      <c r="K957" s="77">
        <f>IF(B957="","",DATE(YEAR(B957),MONTH(B957),1))</f>
        <v/>
      </c>
    </row>
    <row r="958">
      <c r="B958" s="78" t="n"/>
      <c r="C958" s="79" t="n"/>
      <c r="D958" s="79" t="n"/>
      <c r="E958" s="79" t="n"/>
      <c r="F958" s="80" t="n"/>
      <c r="G958" s="76">
        <f>IF(D958="","",IFERROR(INDEX(Presupuesto!$C$9:$C$33,MATCH(D958,Presupuesto!$B$9:$B$33,0)),""))</f>
        <v/>
      </c>
      <c r="H958" s="76">
        <f>IF(B958="","",CHOOSE(MONTH(B958),"Ene","Feb","Mar","Abr","May","Jun","Jul","Ago","Sep","Oct","Nov","Dic")&amp;" "&amp;YEAR(B958))</f>
        <v/>
      </c>
      <c r="I958" s="76">
        <f>IF(B958="","",IF((YEAR(B958)-YEAR(Config!$C$7))*12+MONTH(B958)-MONTH(Config!$C$7)&lt;0,"Antes","T"&amp;(INT(((YEAR(B958)-YEAR(Config!$C$7))*12+MONTH(B958)-MONTH(Config!$C$7))/3)+1)))</f>
        <v/>
      </c>
      <c r="J958" s="76">
        <f>IF(E958="","",IFERROR(INDEX(Config!$C$11:$C$22,MATCH(E958,Config!$B$11:$B$22,0)),"No"))</f>
        <v/>
      </c>
      <c r="K958" s="77">
        <f>IF(B958="","",DATE(YEAR(B958),MONTH(B958),1))</f>
        <v/>
      </c>
    </row>
    <row r="959">
      <c r="B959" s="78" t="n"/>
      <c r="C959" s="79" t="n"/>
      <c r="D959" s="79" t="n"/>
      <c r="E959" s="79" t="n"/>
      <c r="F959" s="80" t="n"/>
      <c r="G959" s="76">
        <f>IF(D959="","",IFERROR(INDEX(Presupuesto!$C$9:$C$33,MATCH(D959,Presupuesto!$B$9:$B$33,0)),""))</f>
        <v/>
      </c>
      <c r="H959" s="76">
        <f>IF(B959="","",CHOOSE(MONTH(B959),"Ene","Feb","Mar","Abr","May","Jun","Jul","Ago","Sep","Oct","Nov","Dic")&amp;" "&amp;YEAR(B959))</f>
        <v/>
      </c>
      <c r="I959" s="76">
        <f>IF(B959="","",IF((YEAR(B959)-YEAR(Config!$C$7))*12+MONTH(B959)-MONTH(Config!$C$7)&lt;0,"Antes","T"&amp;(INT(((YEAR(B959)-YEAR(Config!$C$7))*12+MONTH(B959)-MONTH(Config!$C$7))/3)+1)))</f>
        <v/>
      </c>
      <c r="J959" s="76">
        <f>IF(E959="","",IFERROR(INDEX(Config!$C$11:$C$22,MATCH(E959,Config!$B$11:$B$22,0)),"No"))</f>
        <v/>
      </c>
      <c r="K959" s="77">
        <f>IF(B959="","",DATE(YEAR(B959),MONTH(B959),1))</f>
        <v/>
      </c>
    </row>
    <row r="960">
      <c r="B960" s="78" t="n"/>
      <c r="C960" s="79" t="n"/>
      <c r="D960" s="79" t="n"/>
      <c r="E960" s="79" t="n"/>
      <c r="F960" s="80" t="n"/>
      <c r="G960" s="76">
        <f>IF(D960="","",IFERROR(INDEX(Presupuesto!$C$9:$C$33,MATCH(D960,Presupuesto!$B$9:$B$33,0)),""))</f>
        <v/>
      </c>
      <c r="H960" s="76">
        <f>IF(B960="","",CHOOSE(MONTH(B960),"Ene","Feb","Mar","Abr","May","Jun","Jul","Ago","Sep","Oct","Nov","Dic")&amp;" "&amp;YEAR(B960))</f>
        <v/>
      </c>
      <c r="I960" s="76">
        <f>IF(B960="","",IF((YEAR(B960)-YEAR(Config!$C$7))*12+MONTH(B960)-MONTH(Config!$C$7)&lt;0,"Antes","T"&amp;(INT(((YEAR(B960)-YEAR(Config!$C$7))*12+MONTH(B960)-MONTH(Config!$C$7))/3)+1)))</f>
        <v/>
      </c>
      <c r="J960" s="76">
        <f>IF(E960="","",IFERROR(INDEX(Config!$C$11:$C$22,MATCH(E960,Config!$B$11:$B$22,0)),"No"))</f>
        <v/>
      </c>
      <c r="K960" s="77">
        <f>IF(B960="","",DATE(YEAR(B960),MONTH(B960),1))</f>
        <v/>
      </c>
    </row>
    <row r="961">
      <c r="B961" s="78" t="n"/>
      <c r="C961" s="79" t="n"/>
      <c r="D961" s="79" t="n"/>
      <c r="E961" s="79" t="n"/>
      <c r="F961" s="80" t="n"/>
      <c r="G961" s="76">
        <f>IF(D961="","",IFERROR(INDEX(Presupuesto!$C$9:$C$33,MATCH(D961,Presupuesto!$B$9:$B$33,0)),""))</f>
        <v/>
      </c>
      <c r="H961" s="76">
        <f>IF(B961="","",CHOOSE(MONTH(B961),"Ene","Feb","Mar","Abr","May","Jun","Jul","Ago","Sep","Oct","Nov","Dic")&amp;" "&amp;YEAR(B961))</f>
        <v/>
      </c>
      <c r="I961" s="76">
        <f>IF(B961="","",IF((YEAR(B961)-YEAR(Config!$C$7))*12+MONTH(B961)-MONTH(Config!$C$7)&lt;0,"Antes","T"&amp;(INT(((YEAR(B961)-YEAR(Config!$C$7))*12+MONTH(B961)-MONTH(Config!$C$7))/3)+1)))</f>
        <v/>
      </c>
      <c r="J961" s="76">
        <f>IF(E961="","",IFERROR(INDEX(Config!$C$11:$C$22,MATCH(E961,Config!$B$11:$B$22,0)),"No"))</f>
        <v/>
      </c>
      <c r="K961" s="77">
        <f>IF(B961="","",DATE(YEAR(B961),MONTH(B961),1))</f>
        <v/>
      </c>
    </row>
    <row r="962">
      <c r="B962" s="78" t="n"/>
      <c r="C962" s="79" t="n"/>
      <c r="D962" s="79" t="n"/>
      <c r="E962" s="79" t="n"/>
      <c r="F962" s="80" t="n"/>
      <c r="G962" s="76">
        <f>IF(D962="","",IFERROR(INDEX(Presupuesto!$C$9:$C$33,MATCH(D962,Presupuesto!$B$9:$B$33,0)),""))</f>
        <v/>
      </c>
      <c r="H962" s="76">
        <f>IF(B962="","",CHOOSE(MONTH(B962),"Ene","Feb","Mar","Abr","May","Jun","Jul","Ago","Sep","Oct","Nov","Dic")&amp;" "&amp;YEAR(B962))</f>
        <v/>
      </c>
      <c r="I962" s="76">
        <f>IF(B962="","",IF((YEAR(B962)-YEAR(Config!$C$7))*12+MONTH(B962)-MONTH(Config!$C$7)&lt;0,"Antes","T"&amp;(INT(((YEAR(B962)-YEAR(Config!$C$7))*12+MONTH(B962)-MONTH(Config!$C$7))/3)+1)))</f>
        <v/>
      </c>
      <c r="J962" s="76">
        <f>IF(E962="","",IFERROR(INDEX(Config!$C$11:$C$22,MATCH(E962,Config!$B$11:$B$22,0)),"No"))</f>
        <v/>
      </c>
      <c r="K962" s="77">
        <f>IF(B962="","",DATE(YEAR(B962),MONTH(B962),1))</f>
        <v/>
      </c>
    </row>
    <row r="963">
      <c r="B963" s="78" t="n"/>
      <c r="C963" s="79" t="n"/>
      <c r="D963" s="79" t="n"/>
      <c r="E963" s="79" t="n"/>
      <c r="F963" s="80" t="n"/>
      <c r="G963" s="76">
        <f>IF(D963="","",IFERROR(INDEX(Presupuesto!$C$9:$C$33,MATCH(D963,Presupuesto!$B$9:$B$33,0)),""))</f>
        <v/>
      </c>
      <c r="H963" s="76">
        <f>IF(B963="","",CHOOSE(MONTH(B963),"Ene","Feb","Mar","Abr","May","Jun","Jul","Ago","Sep","Oct","Nov","Dic")&amp;" "&amp;YEAR(B963))</f>
        <v/>
      </c>
      <c r="I963" s="76">
        <f>IF(B963="","",IF((YEAR(B963)-YEAR(Config!$C$7))*12+MONTH(B963)-MONTH(Config!$C$7)&lt;0,"Antes","T"&amp;(INT(((YEAR(B963)-YEAR(Config!$C$7))*12+MONTH(B963)-MONTH(Config!$C$7))/3)+1)))</f>
        <v/>
      </c>
      <c r="J963" s="76">
        <f>IF(E963="","",IFERROR(INDEX(Config!$C$11:$C$22,MATCH(E963,Config!$B$11:$B$22,0)),"No"))</f>
        <v/>
      </c>
      <c r="K963" s="77">
        <f>IF(B963="","",DATE(YEAR(B963),MONTH(B963),1))</f>
        <v/>
      </c>
    </row>
    <row r="964">
      <c r="B964" s="78" t="n"/>
      <c r="C964" s="79" t="n"/>
      <c r="D964" s="79" t="n"/>
      <c r="E964" s="79" t="n"/>
      <c r="F964" s="80" t="n"/>
      <c r="G964" s="76">
        <f>IF(D964="","",IFERROR(INDEX(Presupuesto!$C$9:$C$33,MATCH(D964,Presupuesto!$B$9:$B$33,0)),""))</f>
        <v/>
      </c>
      <c r="H964" s="76">
        <f>IF(B964="","",CHOOSE(MONTH(B964),"Ene","Feb","Mar","Abr","May","Jun","Jul","Ago","Sep","Oct","Nov","Dic")&amp;" "&amp;YEAR(B964))</f>
        <v/>
      </c>
      <c r="I964" s="76">
        <f>IF(B964="","",IF((YEAR(B964)-YEAR(Config!$C$7))*12+MONTH(B964)-MONTH(Config!$C$7)&lt;0,"Antes","T"&amp;(INT(((YEAR(B964)-YEAR(Config!$C$7))*12+MONTH(B964)-MONTH(Config!$C$7))/3)+1)))</f>
        <v/>
      </c>
      <c r="J964" s="76">
        <f>IF(E964="","",IFERROR(INDEX(Config!$C$11:$C$22,MATCH(E964,Config!$B$11:$B$22,0)),"No"))</f>
        <v/>
      </c>
      <c r="K964" s="77">
        <f>IF(B964="","",DATE(YEAR(B964),MONTH(B964),1))</f>
        <v/>
      </c>
    </row>
    <row r="965">
      <c r="B965" s="78" t="n"/>
      <c r="C965" s="79" t="n"/>
      <c r="D965" s="79" t="n"/>
      <c r="E965" s="79" t="n"/>
      <c r="F965" s="80" t="n"/>
      <c r="G965" s="76">
        <f>IF(D965="","",IFERROR(INDEX(Presupuesto!$C$9:$C$33,MATCH(D965,Presupuesto!$B$9:$B$33,0)),""))</f>
        <v/>
      </c>
      <c r="H965" s="76">
        <f>IF(B965="","",CHOOSE(MONTH(B965),"Ene","Feb","Mar","Abr","May","Jun","Jul","Ago","Sep","Oct","Nov","Dic")&amp;" "&amp;YEAR(B965))</f>
        <v/>
      </c>
      <c r="I965" s="76">
        <f>IF(B965="","",IF((YEAR(B965)-YEAR(Config!$C$7))*12+MONTH(B965)-MONTH(Config!$C$7)&lt;0,"Antes","T"&amp;(INT(((YEAR(B965)-YEAR(Config!$C$7))*12+MONTH(B965)-MONTH(Config!$C$7))/3)+1)))</f>
        <v/>
      </c>
      <c r="J965" s="76">
        <f>IF(E965="","",IFERROR(INDEX(Config!$C$11:$C$22,MATCH(E965,Config!$B$11:$B$22,0)),"No"))</f>
        <v/>
      </c>
      <c r="K965" s="77">
        <f>IF(B965="","",DATE(YEAR(B965),MONTH(B965),1))</f>
        <v/>
      </c>
    </row>
    <row r="966">
      <c r="B966" s="78" t="n"/>
      <c r="C966" s="79" t="n"/>
      <c r="D966" s="79" t="n"/>
      <c r="E966" s="79" t="n"/>
      <c r="F966" s="80" t="n"/>
      <c r="G966" s="76">
        <f>IF(D966="","",IFERROR(INDEX(Presupuesto!$C$9:$C$33,MATCH(D966,Presupuesto!$B$9:$B$33,0)),""))</f>
        <v/>
      </c>
      <c r="H966" s="76">
        <f>IF(B966="","",CHOOSE(MONTH(B966),"Ene","Feb","Mar","Abr","May","Jun","Jul","Ago","Sep","Oct","Nov","Dic")&amp;" "&amp;YEAR(B966))</f>
        <v/>
      </c>
      <c r="I966" s="76">
        <f>IF(B966="","",IF((YEAR(B966)-YEAR(Config!$C$7))*12+MONTH(B966)-MONTH(Config!$C$7)&lt;0,"Antes","T"&amp;(INT(((YEAR(B966)-YEAR(Config!$C$7))*12+MONTH(B966)-MONTH(Config!$C$7))/3)+1)))</f>
        <v/>
      </c>
      <c r="J966" s="76">
        <f>IF(E966="","",IFERROR(INDEX(Config!$C$11:$C$22,MATCH(E966,Config!$B$11:$B$22,0)),"No"))</f>
        <v/>
      </c>
      <c r="K966" s="77">
        <f>IF(B966="","",DATE(YEAR(B966),MONTH(B966),1))</f>
        <v/>
      </c>
    </row>
    <row r="967">
      <c r="B967" s="78" t="n"/>
      <c r="C967" s="79" t="n"/>
      <c r="D967" s="79" t="n"/>
      <c r="E967" s="79" t="n"/>
      <c r="F967" s="80" t="n"/>
      <c r="G967" s="76">
        <f>IF(D967="","",IFERROR(INDEX(Presupuesto!$C$9:$C$33,MATCH(D967,Presupuesto!$B$9:$B$33,0)),""))</f>
        <v/>
      </c>
      <c r="H967" s="76">
        <f>IF(B967="","",CHOOSE(MONTH(B967),"Ene","Feb","Mar","Abr","May","Jun","Jul","Ago","Sep","Oct","Nov","Dic")&amp;" "&amp;YEAR(B967))</f>
        <v/>
      </c>
      <c r="I967" s="76">
        <f>IF(B967="","",IF((YEAR(B967)-YEAR(Config!$C$7))*12+MONTH(B967)-MONTH(Config!$C$7)&lt;0,"Antes","T"&amp;(INT(((YEAR(B967)-YEAR(Config!$C$7))*12+MONTH(B967)-MONTH(Config!$C$7))/3)+1)))</f>
        <v/>
      </c>
      <c r="J967" s="76">
        <f>IF(E967="","",IFERROR(INDEX(Config!$C$11:$C$22,MATCH(E967,Config!$B$11:$B$22,0)),"No"))</f>
        <v/>
      </c>
      <c r="K967" s="77">
        <f>IF(B967="","",DATE(YEAR(B967),MONTH(B967),1))</f>
        <v/>
      </c>
    </row>
    <row r="968">
      <c r="B968" s="78" t="n"/>
      <c r="C968" s="79" t="n"/>
      <c r="D968" s="79" t="n"/>
      <c r="E968" s="79" t="n"/>
      <c r="F968" s="80" t="n"/>
      <c r="G968" s="76">
        <f>IF(D968="","",IFERROR(INDEX(Presupuesto!$C$9:$C$33,MATCH(D968,Presupuesto!$B$9:$B$33,0)),""))</f>
        <v/>
      </c>
      <c r="H968" s="76">
        <f>IF(B968="","",CHOOSE(MONTH(B968),"Ene","Feb","Mar","Abr","May","Jun","Jul","Ago","Sep","Oct","Nov","Dic")&amp;" "&amp;YEAR(B968))</f>
        <v/>
      </c>
      <c r="I968" s="76">
        <f>IF(B968="","",IF((YEAR(B968)-YEAR(Config!$C$7))*12+MONTH(B968)-MONTH(Config!$C$7)&lt;0,"Antes","T"&amp;(INT(((YEAR(B968)-YEAR(Config!$C$7))*12+MONTH(B968)-MONTH(Config!$C$7))/3)+1)))</f>
        <v/>
      </c>
      <c r="J968" s="76">
        <f>IF(E968="","",IFERROR(INDEX(Config!$C$11:$C$22,MATCH(E968,Config!$B$11:$B$22,0)),"No"))</f>
        <v/>
      </c>
      <c r="K968" s="77">
        <f>IF(B968="","",DATE(YEAR(B968),MONTH(B968),1))</f>
        <v/>
      </c>
    </row>
    <row r="969">
      <c r="B969" s="78" t="n"/>
      <c r="C969" s="79" t="n"/>
      <c r="D969" s="79" t="n"/>
      <c r="E969" s="79" t="n"/>
      <c r="F969" s="80" t="n"/>
      <c r="G969" s="76">
        <f>IF(D969="","",IFERROR(INDEX(Presupuesto!$C$9:$C$33,MATCH(D969,Presupuesto!$B$9:$B$33,0)),""))</f>
        <v/>
      </c>
      <c r="H969" s="76">
        <f>IF(B969="","",CHOOSE(MONTH(B969),"Ene","Feb","Mar","Abr","May","Jun","Jul","Ago","Sep","Oct","Nov","Dic")&amp;" "&amp;YEAR(B969))</f>
        <v/>
      </c>
      <c r="I969" s="76">
        <f>IF(B969="","",IF((YEAR(B969)-YEAR(Config!$C$7))*12+MONTH(B969)-MONTH(Config!$C$7)&lt;0,"Antes","T"&amp;(INT(((YEAR(B969)-YEAR(Config!$C$7))*12+MONTH(B969)-MONTH(Config!$C$7))/3)+1)))</f>
        <v/>
      </c>
      <c r="J969" s="76">
        <f>IF(E969="","",IFERROR(INDEX(Config!$C$11:$C$22,MATCH(E969,Config!$B$11:$B$22,0)),"No"))</f>
        <v/>
      </c>
      <c r="K969" s="77">
        <f>IF(B969="","",DATE(YEAR(B969),MONTH(B969),1))</f>
        <v/>
      </c>
    </row>
    <row r="970">
      <c r="B970" s="78" t="n"/>
      <c r="C970" s="79" t="n"/>
      <c r="D970" s="79" t="n"/>
      <c r="E970" s="79" t="n"/>
      <c r="F970" s="80" t="n"/>
      <c r="G970" s="76">
        <f>IF(D970="","",IFERROR(INDEX(Presupuesto!$C$9:$C$33,MATCH(D970,Presupuesto!$B$9:$B$33,0)),""))</f>
        <v/>
      </c>
      <c r="H970" s="76">
        <f>IF(B970="","",CHOOSE(MONTH(B970),"Ene","Feb","Mar","Abr","May","Jun","Jul","Ago","Sep","Oct","Nov","Dic")&amp;" "&amp;YEAR(B970))</f>
        <v/>
      </c>
      <c r="I970" s="76">
        <f>IF(B970="","",IF((YEAR(B970)-YEAR(Config!$C$7))*12+MONTH(B970)-MONTH(Config!$C$7)&lt;0,"Antes","T"&amp;(INT(((YEAR(B970)-YEAR(Config!$C$7))*12+MONTH(B970)-MONTH(Config!$C$7))/3)+1)))</f>
        <v/>
      </c>
      <c r="J970" s="76">
        <f>IF(E970="","",IFERROR(INDEX(Config!$C$11:$C$22,MATCH(E970,Config!$B$11:$B$22,0)),"No"))</f>
        <v/>
      </c>
      <c r="K970" s="77">
        <f>IF(B970="","",DATE(YEAR(B970),MONTH(B970),1))</f>
        <v/>
      </c>
    </row>
    <row r="971">
      <c r="B971" s="78" t="n"/>
      <c r="C971" s="79" t="n"/>
      <c r="D971" s="79" t="n"/>
      <c r="E971" s="79" t="n"/>
      <c r="F971" s="80" t="n"/>
      <c r="G971" s="76">
        <f>IF(D971="","",IFERROR(INDEX(Presupuesto!$C$9:$C$33,MATCH(D971,Presupuesto!$B$9:$B$33,0)),""))</f>
        <v/>
      </c>
      <c r="H971" s="76">
        <f>IF(B971="","",CHOOSE(MONTH(B971),"Ene","Feb","Mar","Abr","May","Jun","Jul","Ago","Sep","Oct","Nov","Dic")&amp;" "&amp;YEAR(B971))</f>
        <v/>
      </c>
      <c r="I971" s="76">
        <f>IF(B971="","",IF((YEAR(B971)-YEAR(Config!$C$7))*12+MONTH(B971)-MONTH(Config!$C$7)&lt;0,"Antes","T"&amp;(INT(((YEAR(B971)-YEAR(Config!$C$7))*12+MONTH(B971)-MONTH(Config!$C$7))/3)+1)))</f>
        <v/>
      </c>
      <c r="J971" s="76">
        <f>IF(E971="","",IFERROR(INDEX(Config!$C$11:$C$22,MATCH(E971,Config!$B$11:$B$22,0)),"No"))</f>
        <v/>
      </c>
      <c r="K971" s="77">
        <f>IF(B971="","",DATE(YEAR(B971),MONTH(B971),1))</f>
        <v/>
      </c>
    </row>
    <row r="972">
      <c r="B972" s="78" t="n"/>
      <c r="C972" s="79" t="n"/>
      <c r="D972" s="79" t="n"/>
      <c r="E972" s="79" t="n"/>
      <c r="F972" s="80" t="n"/>
      <c r="G972" s="76">
        <f>IF(D972="","",IFERROR(INDEX(Presupuesto!$C$9:$C$33,MATCH(D972,Presupuesto!$B$9:$B$33,0)),""))</f>
        <v/>
      </c>
      <c r="H972" s="76">
        <f>IF(B972="","",CHOOSE(MONTH(B972),"Ene","Feb","Mar","Abr","May","Jun","Jul","Ago","Sep","Oct","Nov","Dic")&amp;" "&amp;YEAR(B972))</f>
        <v/>
      </c>
      <c r="I972" s="76">
        <f>IF(B972="","",IF((YEAR(B972)-YEAR(Config!$C$7))*12+MONTH(B972)-MONTH(Config!$C$7)&lt;0,"Antes","T"&amp;(INT(((YEAR(B972)-YEAR(Config!$C$7))*12+MONTH(B972)-MONTH(Config!$C$7))/3)+1)))</f>
        <v/>
      </c>
      <c r="J972" s="76">
        <f>IF(E972="","",IFERROR(INDEX(Config!$C$11:$C$22,MATCH(E972,Config!$B$11:$B$22,0)),"No"))</f>
        <v/>
      </c>
      <c r="K972" s="77">
        <f>IF(B972="","",DATE(YEAR(B972),MONTH(B972),1))</f>
        <v/>
      </c>
    </row>
    <row r="973">
      <c r="B973" s="78" t="n"/>
      <c r="C973" s="79" t="n"/>
      <c r="D973" s="79" t="n"/>
      <c r="E973" s="79" t="n"/>
      <c r="F973" s="80" t="n"/>
      <c r="G973" s="76">
        <f>IF(D973="","",IFERROR(INDEX(Presupuesto!$C$9:$C$33,MATCH(D973,Presupuesto!$B$9:$B$33,0)),""))</f>
        <v/>
      </c>
      <c r="H973" s="76">
        <f>IF(B973="","",CHOOSE(MONTH(B973),"Ene","Feb","Mar","Abr","May","Jun","Jul","Ago","Sep","Oct","Nov","Dic")&amp;" "&amp;YEAR(B973))</f>
        <v/>
      </c>
      <c r="I973" s="76">
        <f>IF(B973="","",IF((YEAR(B973)-YEAR(Config!$C$7))*12+MONTH(B973)-MONTH(Config!$C$7)&lt;0,"Antes","T"&amp;(INT(((YEAR(B973)-YEAR(Config!$C$7))*12+MONTH(B973)-MONTH(Config!$C$7))/3)+1)))</f>
        <v/>
      </c>
      <c r="J973" s="76">
        <f>IF(E973="","",IFERROR(INDEX(Config!$C$11:$C$22,MATCH(E973,Config!$B$11:$B$22,0)),"No"))</f>
        <v/>
      </c>
      <c r="K973" s="77">
        <f>IF(B973="","",DATE(YEAR(B973),MONTH(B973),1))</f>
        <v/>
      </c>
    </row>
    <row r="974">
      <c r="B974" s="78" t="n"/>
      <c r="C974" s="79" t="n"/>
      <c r="D974" s="79" t="n"/>
      <c r="E974" s="79" t="n"/>
      <c r="F974" s="80" t="n"/>
      <c r="G974" s="76">
        <f>IF(D974="","",IFERROR(INDEX(Presupuesto!$C$9:$C$33,MATCH(D974,Presupuesto!$B$9:$B$33,0)),""))</f>
        <v/>
      </c>
      <c r="H974" s="76">
        <f>IF(B974="","",CHOOSE(MONTH(B974),"Ene","Feb","Mar","Abr","May","Jun","Jul","Ago","Sep","Oct","Nov","Dic")&amp;" "&amp;YEAR(B974))</f>
        <v/>
      </c>
      <c r="I974" s="76">
        <f>IF(B974="","",IF((YEAR(B974)-YEAR(Config!$C$7))*12+MONTH(B974)-MONTH(Config!$C$7)&lt;0,"Antes","T"&amp;(INT(((YEAR(B974)-YEAR(Config!$C$7))*12+MONTH(B974)-MONTH(Config!$C$7))/3)+1)))</f>
        <v/>
      </c>
      <c r="J974" s="76">
        <f>IF(E974="","",IFERROR(INDEX(Config!$C$11:$C$22,MATCH(E974,Config!$B$11:$B$22,0)),"No"))</f>
        <v/>
      </c>
      <c r="K974" s="77">
        <f>IF(B974="","",DATE(YEAR(B974),MONTH(B974),1))</f>
        <v/>
      </c>
    </row>
    <row r="975">
      <c r="B975" s="78" t="n"/>
      <c r="C975" s="79" t="n"/>
      <c r="D975" s="79" t="n"/>
      <c r="E975" s="79" t="n"/>
      <c r="F975" s="80" t="n"/>
      <c r="G975" s="76">
        <f>IF(D975="","",IFERROR(INDEX(Presupuesto!$C$9:$C$33,MATCH(D975,Presupuesto!$B$9:$B$33,0)),""))</f>
        <v/>
      </c>
      <c r="H975" s="76">
        <f>IF(B975="","",CHOOSE(MONTH(B975),"Ene","Feb","Mar","Abr","May","Jun","Jul","Ago","Sep","Oct","Nov","Dic")&amp;" "&amp;YEAR(B975))</f>
        <v/>
      </c>
      <c r="I975" s="76">
        <f>IF(B975="","",IF((YEAR(B975)-YEAR(Config!$C$7))*12+MONTH(B975)-MONTH(Config!$C$7)&lt;0,"Antes","T"&amp;(INT(((YEAR(B975)-YEAR(Config!$C$7))*12+MONTH(B975)-MONTH(Config!$C$7))/3)+1)))</f>
        <v/>
      </c>
      <c r="J975" s="76">
        <f>IF(E975="","",IFERROR(INDEX(Config!$C$11:$C$22,MATCH(E975,Config!$B$11:$B$22,0)),"No"))</f>
        <v/>
      </c>
      <c r="K975" s="77">
        <f>IF(B975="","",DATE(YEAR(B975),MONTH(B975),1))</f>
        <v/>
      </c>
    </row>
    <row r="976">
      <c r="B976" s="78" t="n"/>
      <c r="C976" s="79" t="n"/>
      <c r="D976" s="79" t="n"/>
      <c r="E976" s="79" t="n"/>
      <c r="F976" s="80" t="n"/>
      <c r="G976" s="76">
        <f>IF(D976="","",IFERROR(INDEX(Presupuesto!$C$9:$C$33,MATCH(D976,Presupuesto!$B$9:$B$33,0)),""))</f>
        <v/>
      </c>
      <c r="H976" s="76">
        <f>IF(B976="","",CHOOSE(MONTH(B976),"Ene","Feb","Mar","Abr","May","Jun","Jul","Ago","Sep","Oct","Nov","Dic")&amp;" "&amp;YEAR(B976))</f>
        <v/>
      </c>
      <c r="I976" s="76">
        <f>IF(B976="","",IF((YEAR(B976)-YEAR(Config!$C$7))*12+MONTH(B976)-MONTH(Config!$C$7)&lt;0,"Antes","T"&amp;(INT(((YEAR(B976)-YEAR(Config!$C$7))*12+MONTH(B976)-MONTH(Config!$C$7))/3)+1)))</f>
        <v/>
      </c>
      <c r="J976" s="76">
        <f>IF(E976="","",IFERROR(INDEX(Config!$C$11:$C$22,MATCH(E976,Config!$B$11:$B$22,0)),"No"))</f>
        <v/>
      </c>
      <c r="K976" s="77">
        <f>IF(B976="","",DATE(YEAR(B976),MONTH(B976),1))</f>
        <v/>
      </c>
    </row>
    <row r="977">
      <c r="B977" s="78" t="n"/>
      <c r="C977" s="79" t="n"/>
      <c r="D977" s="79" t="n"/>
      <c r="E977" s="79" t="n"/>
      <c r="F977" s="80" t="n"/>
      <c r="G977" s="76">
        <f>IF(D977="","",IFERROR(INDEX(Presupuesto!$C$9:$C$33,MATCH(D977,Presupuesto!$B$9:$B$33,0)),""))</f>
        <v/>
      </c>
      <c r="H977" s="76">
        <f>IF(B977="","",CHOOSE(MONTH(B977),"Ene","Feb","Mar","Abr","May","Jun","Jul","Ago","Sep","Oct","Nov","Dic")&amp;" "&amp;YEAR(B977))</f>
        <v/>
      </c>
      <c r="I977" s="76">
        <f>IF(B977="","",IF((YEAR(B977)-YEAR(Config!$C$7))*12+MONTH(B977)-MONTH(Config!$C$7)&lt;0,"Antes","T"&amp;(INT(((YEAR(B977)-YEAR(Config!$C$7))*12+MONTH(B977)-MONTH(Config!$C$7))/3)+1)))</f>
        <v/>
      </c>
      <c r="J977" s="76">
        <f>IF(E977="","",IFERROR(INDEX(Config!$C$11:$C$22,MATCH(E977,Config!$B$11:$B$22,0)),"No"))</f>
        <v/>
      </c>
      <c r="K977" s="77">
        <f>IF(B977="","",DATE(YEAR(B977),MONTH(B977),1))</f>
        <v/>
      </c>
    </row>
    <row r="978">
      <c r="B978" s="78" t="n"/>
      <c r="C978" s="79" t="n"/>
      <c r="D978" s="79" t="n"/>
      <c r="E978" s="79" t="n"/>
      <c r="F978" s="80" t="n"/>
      <c r="G978" s="76">
        <f>IF(D978="","",IFERROR(INDEX(Presupuesto!$C$9:$C$33,MATCH(D978,Presupuesto!$B$9:$B$33,0)),""))</f>
        <v/>
      </c>
      <c r="H978" s="76">
        <f>IF(B978="","",CHOOSE(MONTH(B978),"Ene","Feb","Mar","Abr","May","Jun","Jul","Ago","Sep","Oct","Nov","Dic")&amp;" "&amp;YEAR(B978))</f>
        <v/>
      </c>
      <c r="I978" s="76">
        <f>IF(B978="","",IF((YEAR(B978)-YEAR(Config!$C$7))*12+MONTH(B978)-MONTH(Config!$C$7)&lt;0,"Antes","T"&amp;(INT(((YEAR(B978)-YEAR(Config!$C$7))*12+MONTH(B978)-MONTH(Config!$C$7))/3)+1)))</f>
        <v/>
      </c>
      <c r="J978" s="76">
        <f>IF(E978="","",IFERROR(INDEX(Config!$C$11:$C$22,MATCH(E978,Config!$B$11:$B$22,0)),"No"))</f>
        <v/>
      </c>
      <c r="K978" s="77">
        <f>IF(B978="","",DATE(YEAR(B978),MONTH(B978),1))</f>
        <v/>
      </c>
    </row>
    <row r="979">
      <c r="B979" s="78" t="n"/>
      <c r="C979" s="79" t="n"/>
      <c r="D979" s="79" t="n"/>
      <c r="E979" s="79" t="n"/>
      <c r="F979" s="80" t="n"/>
      <c r="G979" s="76">
        <f>IF(D979="","",IFERROR(INDEX(Presupuesto!$C$9:$C$33,MATCH(D979,Presupuesto!$B$9:$B$33,0)),""))</f>
        <v/>
      </c>
      <c r="H979" s="76">
        <f>IF(B979="","",CHOOSE(MONTH(B979),"Ene","Feb","Mar","Abr","May","Jun","Jul","Ago","Sep","Oct","Nov","Dic")&amp;" "&amp;YEAR(B979))</f>
        <v/>
      </c>
      <c r="I979" s="76">
        <f>IF(B979="","",IF((YEAR(B979)-YEAR(Config!$C$7))*12+MONTH(B979)-MONTH(Config!$C$7)&lt;0,"Antes","T"&amp;(INT(((YEAR(B979)-YEAR(Config!$C$7))*12+MONTH(B979)-MONTH(Config!$C$7))/3)+1)))</f>
        <v/>
      </c>
      <c r="J979" s="76">
        <f>IF(E979="","",IFERROR(INDEX(Config!$C$11:$C$22,MATCH(E979,Config!$B$11:$B$22,0)),"No"))</f>
        <v/>
      </c>
      <c r="K979" s="77">
        <f>IF(B979="","",DATE(YEAR(B979),MONTH(B979),1))</f>
        <v/>
      </c>
    </row>
    <row r="980">
      <c r="B980" s="78" t="n"/>
      <c r="C980" s="79" t="n"/>
      <c r="D980" s="79" t="n"/>
      <c r="E980" s="79" t="n"/>
      <c r="F980" s="80" t="n"/>
      <c r="G980" s="76">
        <f>IF(D980="","",IFERROR(INDEX(Presupuesto!$C$9:$C$33,MATCH(D980,Presupuesto!$B$9:$B$33,0)),""))</f>
        <v/>
      </c>
      <c r="H980" s="76">
        <f>IF(B980="","",CHOOSE(MONTH(B980),"Ene","Feb","Mar","Abr","May","Jun","Jul","Ago","Sep","Oct","Nov","Dic")&amp;" "&amp;YEAR(B980))</f>
        <v/>
      </c>
      <c r="I980" s="76">
        <f>IF(B980="","",IF((YEAR(B980)-YEAR(Config!$C$7))*12+MONTH(B980)-MONTH(Config!$C$7)&lt;0,"Antes","T"&amp;(INT(((YEAR(B980)-YEAR(Config!$C$7))*12+MONTH(B980)-MONTH(Config!$C$7))/3)+1)))</f>
        <v/>
      </c>
      <c r="J980" s="76">
        <f>IF(E980="","",IFERROR(INDEX(Config!$C$11:$C$22,MATCH(E980,Config!$B$11:$B$22,0)),"No"))</f>
        <v/>
      </c>
      <c r="K980" s="77">
        <f>IF(B980="","",DATE(YEAR(B980),MONTH(B980),1))</f>
        <v/>
      </c>
    </row>
    <row r="981">
      <c r="B981" s="78" t="n"/>
      <c r="C981" s="79" t="n"/>
      <c r="D981" s="79" t="n"/>
      <c r="E981" s="79" t="n"/>
      <c r="F981" s="80" t="n"/>
      <c r="G981" s="76">
        <f>IF(D981="","",IFERROR(INDEX(Presupuesto!$C$9:$C$33,MATCH(D981,Presupuesto!$B$9:$B$33,0)),""))</f>
        <v/>
      </c>
      <c r="H981" s="76">
        <f>IF(B981="","",CHOOSE(MONTH(B981),"Ene","Feb","Mar","Abr","May","Jun","Jul","Ago","Sep","Oct","Nov","Dic")&amp;" "&amp;YEAR(B981))</f>
        <v/>
      </c>
      <c r="I981" s="76">
        <f>IF(B981="","",IF((YEAR(B981)-YEAR(Config!$C$7))*12+MONTH(B981)-MONTH(Config!$C$7)&lt;0,"Antes","T"&amp;(INT(((YEAR(B981)-YEAR(Config!$C$7))*12+MONTH(B981)-MONTH(Config!$C$7))/3)+1)))</f>
        <v/>
      </c>
      <c r="J981" s="76">
        <f>IF(E981="","",IFERROR(INDEX(Config!$C$11:$C$22,MATCH(E981,Config!$B$11:$B$22,0)),"No"))</f>
        <v/>
      </c>
      <c r="K981" s="77">
        <f>IF(B981="","",DATE(YEAR(B981),MONTH(B981),1))</f>
        <v/>
      </c>
    </row>
    <row r="982">
      <c r="B982" s="78" t="n"/>
      <c r="C982" s="79" t="n"/>
      <c r="D982" s="79" t="n"/>
      <c r="E982" s="79" t="n"/>
      <c r="F982" s="80" t="n"/>
      <c r="G982" s="76">
        <f>IF(D982="","",IFERROR(INDEX(Presupuesto!$C$9:$C$33,MATCH(D982,Presupuesto!$B$9:$B$33,0)),""))</f>
        <v/>
      </c>
      <c r="H982" s="76">
        <f>IF(B982="","",CHOOSE(MONTH(B982),"Ene","Feb","Mar","Abr","May","Jun","Jul","Ago","Sep","Oct","Nov","Dic")&amp;" "&amp;YEAR(B982))</f>
        <v/>
      </c>
      <c r="I982" s="76">
        <f>IF(B982="","",IF((YEAR(B982)-YEAR(Config!$C$7))*12+MONTH(B982)-MONTH(Config!$C$7)&lt;0,"Antes","T"&amp;(INT(((YEAR(B982)-YEAR(Config!$C$7))*12+MONTH(B982)-MONTH(Config!$C$7))/3)+1)))</f>
        <v/>
      </c>
      <c r="J982" s="76">
        <f>IF(E982="","",IFERROR(INDEX(Config!$C$11:$C$22,MATCH(E982,Config!$B$11:$B$22,0)),"No"))</f>
        <v/>
      </c>
      <c r="K982" s="77">
        <f>IF(B982="","",DATE(YEAR(B982),MONTH(B982),1))</f>
        <v/>
      </c>
    </row>
    <row r="983">
      <c r="B983" s="78" t="n"/>
      <c r="C983" s="79" t="n"/>
      <c r="D983" s="79" t="n"/>
      <c r="E983" s="79" t="n"/>
      <c r="F983" s="80" t="n"/>
      <c r="G983" s="76">
        <f>IF(D983="","",IFERROR(INDEX(Presupuesto!$C$9:$C$33,MATCH(D983,Presupuesto!$B$9:$B$33,0)),""))</f>
        <v/>
      </c>
      <c r="H983" s="76">
        <f>IF(B983="","",CHOOSE(MONTH(B983),"Ene","Feb","Mar","Abr","May","Jun","Jul","Ago","Sep","Oct","Nov","Dic")&amp;" "&amp;YEAR(B983))</f>
        <v/>
      </c>
      <c r="I983" s="76">
        <f>IF(B983="","",IF((YEAR(B983)-YEAR(Config!$C$7))*12+MONTH(B983)-MONTH(Config!$C$7)&lt;0,"Antes","T"&amp;(INT(((YEAR(B983)-YEAR(Config!$C$7))*12+MONTH(B983)-MONTH(Config!$C$7))/3)+1)))</f>
        <v/>
      </c>
      <c r="J983" s="76">
        <f>IF(E983="","",IFERROR(INDEX(Config!$C$11:$C$22,MATCH(E983,Config!$B$11:$B$22,0)),"No"))</f>
        <v/>
      </c>
      <c r="K983" s="77">
        <f>IF(B983="","",DATE(YEAR(B983),MONTH(B983),1))</f>
        <v/>
      </c>
    </row>
    <row r="984">
      <c r="B984" s="78" t="n"/>
      <c r="C984" s="79" t="n"/>
      <c r="D984" s="79" t="n"/>
      <c r="E984" s="79" t="n"/>
      <c r="F984" s="80" t="n"/>
      <c r="G984" s="76">
        <f>IF(D984="","",IFERROR(INDEX(Presupuesto!$C$9:$C$33,MATCH(D984,Presupuesto!$B$9:$B$33,0)),""))</f>
        <v/>
      </c>
      <c r="H984" s="76">
        <f>IF(B984="","",CHOOSE(MONTH(B984),"Ene","Feb","Mar","Abr","May","Jun","Jul","Ago","Sep","Oct","Nov","Dic")&amp;" "&amp;YEAR(B984))</f>
        <v/>
      </c>
      <c r="I984" s="76">
        <f>IF(B984="","",IF((YEAR(B984)-YEAR(Config!$C$7))*12+MONTH(B984)-MONTH(Config!$C$7)&lt;0,"Antes","T"&amp;(INT(((YEAR(B984)-YEAR(Config!$C$7))*12+MONTH(B984)-MONTH(Config!$C$7))/3)+1)))</f>
        <v/>
      </c>
      <c r="J984" s="76">
        <f>IF(E984="","",IFERROR(INDEX(Config!$C$11:$C$22,MATCH(E984,Config!$B$11:$B$22,0)),"No"))</f>
        <v/>
      </c>
      <c r="K984" s="77">
        <f>IF(B984="","",DATE(YEAR(B984),MONTH(B984),1))</f>
        <v/>
      </c>
    </row>
    <row r="985">
      <c r="B985" s="78" t="n"/>
      <c r="C985" s="79" t="n"/>
      <c r="D985" s="79" t="n"/>
      <c r="E985" s="79" t="n"/>
      <c r="F985" s="80" t="n"/>
      <c r="G985" s="76">
        <f>IF(D985="","",IFERROR(INDEX(Presupuesto!$C$9:$C$33,MATCH(D985,Presupuesto!$B$9:$B$33,0)),""))</f>
        <v/>
      </c>
      <c r="H985" s="76">
        <f>IF(B985="","",CHOOSE(MONTH(B985),"Ene","Feb","Mar","Abr","May","Jun","Jul","Ago","Sep","Oct","Nov","Dic")&amp;" "&amp;YEAR(B985))</f>
        <v/>
      </c>
      <c r="I985" s="76">
        <f>IF(B985="","",IF((YEAR(B985)-YEAR(Config!$C$7))*12+MONTH(B985)-MONTH(Config!$C$7)&lt;0,"Antes","T"&amp;(INT(((YEAR(B985)-YEAR(Config!$C$7))*12+MONTH(B985)-MONTH(Config!$C$7))/3)+1)))</f>
        <v/>
      </c>
      <c r="J985" s="76">
        <f>IF(E985="","",IFERROR(INDEX(Config!$C$11:$C$22,MATCH(E985,Config!$B$11:$B$22,0)),"No"))</f>
        <v/>
      </c>
      <c r="K985" s="77">
        <f>IF(B985="","",DATE(YEAR(B985),MONTH(B985),1))</f>
        <v/>
      </c>
    </row>
    <row r="986">
      <c r="B986" s="78" t="n"/>
      <c r="C986" s="79" t="n"/>
      <c r="D986" s="79" t="n"/>
      <c r="E986" s="79" t="n"/>
      <c r="F986" s="80" t="n"/>
      <c r="G986" s="76">
        <f>IF(D986="","",IFERROR(INDEX(Presupuesto!$C$9:$C$33,MATCH(D986,Presupuesto!$B$9:$B$33,0)),""))</f>
        <v/>
      </c>
      <c r="H986" s="76">
        <f>IF(B986="","",CHOOSE(MONTH(B986),"Ene","Feb","Mar","Abr","May","Jun","Jul","Ago","Sep","Oct","Nov","Dic")&amp;" "&amp;YEAR(B986))</f>
        <v/>
      </c>
      <c r="I986" s="76">
        <f>IF(B986="","",IF((YEAR(B986)-YEAR(Config!$C$7))*12+MONTH(B986)-MONTH(Config!$C$7)&lt;0,"Antes","T"&amp;(INT(((YEAR(B986)-YEAR(Config!$C$7))*12+MONTH(B986)-MONTH(Config!$C$7))/3)+1)))</f>
        <v/>
      </c>
      <c r="J986" s="76">
        <f>IF(E986="","",IFERROR(INDEX(Config!$C$11:$C$22,MATCH(E986,Config!$B$11:$B$22,0)),"No"))</f>
        <v/>
      </c>
      <c r="K986" s="77">
        <f>IF(B986="","",DATE(YEAR(B986),MONTH(B986),1))</f>
        <v/>
      </c>
    </row>
    <row r="987">
      <c r="B987" s="78" t="n"/>
      <c r="C987" s="79" t="n"/>
      <c r="D987" s="79" t="n"/>
      <c r="E987" s="79" t="n"/>
      <c r="F987" s="80" t="n"/>
      <c r="G987" s="76">
        <f>IF(D987="","",IFERROR(INDEX(Presupuesto!$C$9:$C$33,MATCH(D987,Presupuesto!$B$9:$B$33,0)),""))</f>
        <v/>
      </c>
      <c r="H987" s="76">
        <f>IF(B987="","",CHOOSE(MONTH(B987),"Ene","Feb","Mar","Abr","May","Jun","Jul","Ago","Sep","Oct","Nov","Dic")&amp;" "&amp;YEAR(B987))</f>
        <v/>
      </c>
      <c r="I987" s="76">
        <f>IF(B987="","",IF((YEAR(B987)-YEAR(Config!$C$7))*12+MONTH(B987)-MONTH(Config!$C$7)&lt;0,"Antes","T"&amp;(INT(((YEAR(B987)-YEAR(Config!$C$7))*12+MONTH(B987)-MONTH(Config!$C$7))/3)+1)))</f>
        <v/>
      </c>
      <c r="J987" s="76">
        <f>IF(E987="","",IFERROR(INDEX(Config!$C$11:$C$22,MATCH(E987,Config!$B$11:$B$22,0)),"No"))</f>
        <v/>
      </c>
      <c r="K987" s="77">
        <f>IF(B987="","",DATE(YEAR(B987),MONTH(B987),1))</f>
        <v/>
      </c>
    </row>
    <row r="988">
      <c r="B988" s="78" t="n"/>
      <c r="C988" s="79" t="n"/>
      <c r="D988" s="79" t="n"/>
      <c r="E988" s="79" t="n"/>
      <c r="F988" s="80" t="n"/>
      <c r="G988" s="76">
        <f>IF(D988="","",IFERROR(INDEX(Presupuesto!$C$9:$C$33,MATCH(D988,Presupuesto!$B$9:$B$33,0)),""))</f>
        <v/>
      </c>
      <c r="H988" s="76">
        <f>IF(B988="","",CHOOSE(MONTH(B988),"Ene","Feb","Mar","Abr","May","Jun","Jul","Ago","Sep","Oct","Nov","Dic")&amp;" "&amp;YEAR(B988))</f>
        <v/>
      </c>
      <c r="I988" s="76">
        <f>IF(B988="","",IF((YEAR(B988)-YEAR(Config!$C$7))*12+MONTH(B988)-MONTH(Config!$C$7)&lt;0,"Antes","T"&amp;(INT(((YEAR(B988)-YEAR(Config!$C$7))*12+MONTH(B988)-MONTH(Config!$C$7))/3)+1)))</f>
        <v/>
      </c>
      <c r="J988" s="76">
        <f>IF(E988="","",IFERROR(INDEX(Config!$C$11:$C$22,MATCH(E988,Config!$B$11:$B$22,0)),"No"))</f>
        <v/>
      </c>
      <c r="K988" s="77">
        <f>IF(B988="","",DATE(YEAR(B988),MONTH(B988),1))</f>
        <v/>
      </c>
    </row>
    <row r="989">
      <c r="B989" s="78" t="n"/>
      <c r="C989" s="79" t="n"/>
      <c r="D989" s="79" t="n"/>
      <c r="E989" s="79" t="n"/>
      <c r="F989" s="80" t="n"/>
      <c r="G989" s="76">
        <f>IF(D989="","",IFERROR(INDEX(Presupuesto!$C$9:$C$33,MATCH(D989,Presupuesto!$B$9:$B$33,0)),""))</f>
        <v/>
      </c>
      <c r="H989" s="76">
        <f>IF(B989="","",CHOOSE(MONTH(B989),"Ene","Feb","Mar","Abr","May","Jun","Jul","Ago","Sep","Oct","Nov","Dic")&amp;" "&amp;YEAR(B989))</f>
        <v/>
      </c>
      <c r="I989" s="76">
        <f>IF(B989="","",IF((YEAR(B989)-YEAR(Config!$C$7))*12+MONTH(B989)-MONTH(Config!$C$7)&lt;0,"Antes","T"&amp;(INT(((YEAR(B989)-YEAR(Config!$C$7))*12+MONTH(B989)-MONTH(Config!$C$7))/3)+1)))</f>
        <v/>
      </c>
      <c r="J989" s="76">
        <f>IF(E989="","",IFERROR(INDEX(Config!$C$11:$C$22,MATCH(E989,Config!$B$11:$B$22,0)),"No"))</f>
        <v/>
      </c>
      <c r="K989" s="77">
        <f>IF(B989="","",DATE(YEAR(B989),MONTH(B989),1))</f>
        <v/>
      </c>
    </row>
    <row r="990">
      <c r="B990" s="78" t="n"/>
      <c r="C990" s="79" t="n"/>
      <c r="D990" s="79" t="n"/>
      <c r="E990" s="79" t="n"/>
      <c r="F990" s="80" t="n"/>
      <c r="G990" s="76">
        <f>IF(D990="","",IFERROR(INDEX(Presupuesto!$C$9:$C$33,MATCH(D990,Presupuesto!$B$9:$B$33,0)),""))</f>
        <v/>
      </c>
      <c r="H990" s="76">
        <f>IF(B990="","",CHOOSE(MONTH(B990),"Ene","Feb","Mar","Abr","May","Jun","Jul","Ago","Sep","Oct","Nov","Dic")&amp;" "&amp;YEAR(B990))</f>
        <v/>
      </c>
      <c r="I990" s="76">
        <f>IF(B990="","",IF((YEAR(B990)-YEAR(Config!$C$7))*12+MONTH(B990)-MONTH(Config!$C$7)&lt;0,"Antes","T"&amp;(INT(((YEAR(B990)-YEAR(Config!$C$7))*12+MONTH(B990)-MONTH(Config!$C$7))/3)+1)))</f>
        <v/>
      </c>
      <c r="J990" s="76">
        <f>IF(E990="","",IFERROR(INDEX(Config!$C$11:$C$22,MATCH(E990,Config!$B$11:$B$22,0)),"No"))</f>
        <v/>
      </c>
      <c r="K990" s="77">
        <f>IF(B990="","",DATE(YEAR(B990),MONTH(B990),1))</f>
        <v/>
      </c>
    </row>
    <row r="991">
      <c r="B991" s="78" t="n"/>
      <c r="C991" s="79" t="n"/>
      <c r="D991" s="79" t="n"/>
      <c r="E991" s="79" t="n"/>
      <c r="F991" s="80" t="n"/>
      <c r="G991" s="76">
        <f>IF(D991="","",IFERROR(INDEX(Presupuesto!$C$9:$C$33,MATCH(D991,Presupuesto!$B$9:$B$33,0)),""))</f>
        <v/>
      </c>
      <c r="H991" s="76">
        <f>IF(B991="","",CHOOSE(MONTH(B991),"Ene","Feb","Mar","Abr","May","Jun","Jul","Ago","Sep","Oct","Nov","Dic")&amp;" "&amp;YEAR(B991))</f>
        <v/>
      </c>
      <c r="I991" s="76">
        <f>IF(B991="","",IF((YEAR(B991)-YEAR(Config!$C$7))*12+MONTH(B991)-MONTH(Config!$C$7)&lt;0,"Antes","T"&amp;(INT(((YEAR(B991)-YEAR(Config!$C$7))*12+MONTH(B991)-MONTH(Config!$C$7))/3)+1)))</f>
        <v/>
      </c>
      <c r="J991" s="76">
        <f>IF(E991="","",IFERROR(INDEX(Config!$C$11:$C$22,MATCH(E991,Config!$B$11:$B$22,0)),"No"))</f>
        <v/>
      </c>
      <c r="K991" s="77">
        <f>IF(B991="","",DATE(YEAR(B991),MONTH(B991),1))</f>
        <v/>
      </c>
    </row>
    <row r="992">
      <c r="B992" s="78" t="n"/>
      <c r="C992" s="79" t="n"/>
      <c r="D992" s="79" t="n"/>
      <c r="E992" s="79" t="n"/>
      <c r="F992" s="80" t="n"/>
      <c r="G992" s="76">
        <f>IF(D992="","",IFERROR(INDEX(Presupuesto!$C$9:$C$33,MATCH(D992,Presupuesto!$B$9:$B$33,0)),""))</f>
        <v/>
      </c>
      <c r="H992" s="76">
        <f>IF(B992="","",CHOOSE(MONTH(B992),"Ene","Feb","Mar","Abr","May","Jun","Jul","Ago","Sep","Oct","Nov","Dic")&amp;" "&amp;YEAR(B992))</f>
        <v/>
      </c>
      <c r="I992" s="76">
        <f>IF(B992="","",IF((YEAR(B992)-YEAR(Config!$C$7))*12+MONTH(B992)-MONTH(Config!$C$7)&lt;0,"Antes","T"&amp;(INT(((YEAR(B992)-YEAR(Config!$C$7))*12+MONTH(B992)-MONTH(Config!$C$7))/3)+1)))</f>
        <v/>
      </c>
      <c r="J992" s="76">
        <f>IF(E992="","",IFERROR(INDEX(Config!$C$11:$C$22,MATCH(E992,Config!$B$11:$B$22,0)),"No"))</f>
        <v/>
      </c>
      <c r="K992" s="77">
        <f>IF(B992="","",DATE(YEAR(B992),MONTH(B992),1))</f>
        <v/>
      </c>
    </row>
    <row r="993">
      <c r="B993" s="78" t="n"/>
      <c r="C993" s="79" t="n"/>
      <c r="D993" s="79" t="n"/>
      <c r="E993" s="79" t="n"/>
      <c r="F993" s="80" t="n"/>
      <c r="G993" s="76">
        <f>IF(D993="","",IFERROR(INDEX(Presupuesto!$C$9:$C$33,MATCH(D993,Presupuesto!$B$9:$B$33,0)),""))</f>
        <v/>
      </c>
      <c r="H993" s="76">
        <f>IF(B993="","",CHOOSE(MONTH(B993),"Ene","Feb","Mar","Abr","May","Jun","Jul","Ago","Sep","Oct","Nov","Dic")&amp;" "&amp;YEAR(B993))</f>
        <v/>
      </c>
      <c r="I993" s="76">
        <f>IF(B993="","",IF((YEAR(B993)-YEAR(Config!$C$7))*12+MONTH(B993)-MONTH(Config!$C$7)&lt;0,"Antes","T"&amp;(INT(((YEAR(B993)-YEAR(Config!$C$7))*12+MONTH(B993)-MONTH(Config!$C$7))/3)+1)))</f>
        <v/>
      </c>
      <c r="J993" s="76">
        <f>IF(E993="","",IFERROR(INDEX(Config!$C$11:$C$22,MATCH(E993,Config!$B$11:$B$22,0)),"No"))</f>
        <v/>
      </c>
      <c r="K993" s="77">
        <f>IF(B993="","",DATE(YEAR(B993),MONTH(B993),1))</f>
        <v/>
      </c>
    </row>
    <row r="994">
      <c r="B994" s="78" t="n"/>
      <c r="C994" s="79" t="n"/>
      <c r="D994" s="79" t="n"/>
      <c r="E994" s="79" t="n"/>
      <c r="F994" s="80" t="n"/>
      <c r="G994" s="76">
        <f>IF(D994="","",IFERROR(INDEX(Presupuesto!$C$9:$C$33,MATCH(D994,Presupuesto!$B$9:$B$33,0)),""))</f>
        <v/>
      </c>
      <c r="H994" s="76">
        <f>IF(B994="","",CHOOSE(MONTH(B994),"Ene","Feb","Mar","Abr","May","Jun","Jul","Ago","Sep","Oct","Nov","Dic")&amp;" "&amp;YEAR(B994))</f>
        <v/>
      </c>
      <c r="I994" s="76">
        <f>IF(B994="","",IF((YEAR(B994)-YEAR(Config!$C$7))*12+MONTH(B994)-MONTH(Config!$C$7)&lt;0,"Antes","T"&amp;(INT(((YEAR(B994)-YEAR(Config!$C$7))*12+MONTH(B994)-MONTH(Config!$C$7))/3)+1)))</f>
        <v/>
      </c>
      <c r="J994" s="76">
        <f>IF(E994="","",IFERROR(INDEX(Config!$C$11:$C$22,MATCH(E994,Config!$B$11:$B$22,0)),"No"))</f>
        <v/>
      </c>
      <c r="K994" s="77">
        <f>IF(B994="","",DATE(YEAR(B994),MONTH(B994),1))</f>
        <v/>
      </c>
    </row>
    <row r="995">
      <c r="B995" s="78" t="n"/>
      <c r="C995" s="79" t="n"/>
      <c r="D995" s="79" t="n"/>
      <c r="E995" s="79" t="n"/>
      <c r="F995" s="80" t="n"/>
      <c r="G995" s="76">
        <f>IF(D995="","",IFERROR(INDEX(Presupuesto!$C$9:$C$33,MATCH(D995,Presupuesto!$B$9:$B$33,0)),""))</f>
        <v/>
      </c>
      <c r="H995" s="76">
        <f>IF(B995="","",CHOOSE(MONTH(B995),"Ene","Feb","Mar","Abr","May","Jun","Jul","Ago","Sep","Oct","Nov","Dic")&amp;" "&amp;YEAR(B995))</f>
        <v/>
      </c>
      <c r="I995" s="76">
        <f>IF(B995="","",IF((YEAR(B995)-YEAR(Config!$C$7))*12+MONTH(B995)-MONTH(Config!$C$7)&lt;0,"Antes","T"&amp;(INT(((YEAR(B995)-YEAR(Config!$C$7))*12+MONTH(B995)-MONTH(Config!$C$7))/3)+1)))</f>
        <v/>
      </c>
      <c r="J995" s="76">
        <f>IF(E995="","",IFERROR(INDEX(Config!$C$11:$C$22,MATCH(E995,Config!$B$11:$B$22,0)),"No"))</f>
        <v/>
      </c>
      <c r="K995" s="77">
        <f>IF(B995="","",DATE(YEAR(B995),MONTH(B995),1))</f>
        <v/>
      </c>
    </row>
    <row r="996">
      <c r="B996" s="78" t="n"/>
      <c r="C996" s="79" t="n"/>
      <c r="D996" s="79" t="n"/>
      <c r="E996" s="79" t="n"/>
      <c r="F996" s="80" t="n"/>
      <c r="G996" s="76">
        <f>IF(D996="","",IFERROR(INDEX(Presupuesto!$C$9:$C$33,MATCH(D996,Presupuesto!$B$9:$B$33,0)),""))</f>
        <v/>
      </c>
      <c r="H996" s="76">
        <f>IF(B996="","",CHOOSE(MONTH(B996),"Ene","Feb","Mar","Abr","May","Jun","Jul","Ago","Sep","Oct","Nov","Dic")&amp;" "&amp;YEAR(B996))</f>
        <v/>
      </c>
      <c r="I996" s="76">
        <f>IF(B996="","",IF((YEAR(B996)-YEAR(Config!$C$7))*12+MONTH(B996)-MONTH(Config!$C$7)&lt;0,"Antes","T"&amp;(INT(((YEAR(B996)-YEAR(Config!$C$7))*12+MONTH(B996)-MONTH(Config!$C$7))/3)+1)))</f>
        <v/>
      </c>
      <c r="J996" s="76">
        <f>IF(E996="","",IFERROR(INDEX(Config!$C$11:$C$22,MATCH(E996,Config!$B$11:$B$22,0)),"No"))</f>
        <v/>
      </c>
      <c r="K996" s="77">
        <f>IF(B996="","",DATE(YEAR(B996),MONTH(B996),1))</f>
        <v/>
      </c>
    </row>
    <row r="997">
      <c r="B997" s="78" t="n"/>
      <c r="C997" s="79" t="n"/>
      <c r="D997" s="79" t="n"/>
      <c r="E997" s="79" t="n"/>
      <c r="F997" s="80" t="n"/>
      <c r="G997" s="76">
        <f>IF(D997="","",IFERROR(INDEX(Presupuesto!$C$9:$C$33,MATCH(D997,Presupuesto!$B$9:$B$33,0)),""))</f>
        <v/>
      </c>
      <c r="H997" s="76">
        <f>IF(B997="","",CHOOSE(MONTH(B997),"Ene","Feb","Mar","Abr","May","Jun","Jul","Ago","Sep","Oct","Nov","Dic")&amp;" "&amp;YEAR(B997))</f>
        <v/>
      </c>
      <c r="I997" s="76">
        <f>IF(B997="","",IF((YEAR(B997)-YEAR(Config!$C$7))*12+MONTH(B997)-MONTH(Config!$C$7)&lt;0,"Antes","T"&amp;(INT(((YEAR(B997)-YEAR(Config!$C$7))*12+MONTH(B997)-MONTH(Config!$C$7))/3)+1)))</f>
        <v/>
      </c>
      <c r="J997" s="76">
        <f>IF(E997="","",IFERROR(INDEX(Config!$C$11:$C$22,MATCH(E997,Config!$B$11:$B$22,0)),"No"))</f>
        <v/>
      </c>
      <c r="K997" s="77">
        <f>IF(B997="","",DATE(YEAR(B997),MONTH(B997),1))</f>
        <v/>
      </c>
    </row>
    <row r="998">
      <c r="B998" s="78" t="n"/>
      <c r="C998" s="79" t="n"/>
      <c r="D998" s="79" t="n"/>
      <c r="E998" s="79" t="n"/>
      <c r="F998" s="80" t="n"/>
      <c r="G998" s="76">
        <f>IF(D998="","",IFERROR(INDEX(Presupuesto!$C$9:$C$33,MATCH(D998,Presupuesto!$B$9:$B$33,0)),""))</f>
        <v/>
      </c>
      <c r="H998" s="76">
        <f>IF(B998="","",CHOOSE(MONTH(B998),"Ene","Feb","Mar","Abr","May","Jun","Jul","Ago","Sep","Oct","Nov","Dic")&amp;" "&amp;YEAR(B998))</f>
        <v/>
      </c>
      <c r="I998" s="76">
        <f>IF(B998="","",IF((YEAR(B998)-YEAR(Config!$C$7))*12+MONTH(B998)-MONTH(Config!$C$7)&lt;0,"Antes","T"&amp;(INT(((YEAR(B998)-YEAR(Config!$C$7))*12+MONTH(B998)-MONTH(Config!$C$7))/3)+1)))</f>
        <v/>
      </c>
      <c r="J998" s="76">
        <f>IF(E998="","",IFERROR(INDEX(Config!$C$11:$C$22,MATCH(E998,Config!$B$11:$B$22,0)),"No"))</f>
        <v/>
      </c>
      <c r="K998" s="77">
        <f>IF(B998="","",DATE(YEAR(B998),MONTH(B998),1))</f>
        <v/>
      </c>
    </row>
    <row r="999">
      <c r="B999" s="78" t="n"/>
      <c r="C999" s="79" t="n"/>
      <c r="D999" s="79" t="n"/>
      <c r="E999" s="79" t="n"/>
      <c r="F999" s="80" t="n"/>
      <c r="G999" s="76">
        <f>IF(D999="","",IFERROR(INDEX(Presupuesto!$C$9:$C$33,MATCH(D999,Presupuesto!$B$9:$B$33,0)),""))</f>
        <v/>
      </c>
      <c r="H999" s="76">
        <f>IF(B999="","",CHOOSE(MONTH(B999),"Ene","Feb","Mar","Abr","May","Jun","Jul","Ago","Sep","Oct","Nov","Dic")&amp;" "&amp;YEAR(B999))</f>
        <v/>
      </c>
      <c r="I999" s="76">
        <f>IF(B999="","",IF((YEAR(B999)-YEAR(Config!$C$7))*12+MONTH(B999)-MONTH(Config!$C$7)&lt;0,"Antes","T"&amp;(INT(((YEAR(B999)-YEAR(Config!$C$7))*12+MONTH(B999)-MONTH(Config!$C$7))/3)+1)))</f>
        <v/>
      </c>
      <c r="J999" s="76">
        <f>IF(E999="","",IFERROR(INDEX(Config!$C$11:$C$22,MATCH(E999,Config!$B$11:$B$22,0)),"No"))</f>
        <v/>
      </c>
      <c r="K999" s="77">
        <f>IF(B999="","",DATE(YEAR(B999),MONTH(B999),1))</f>
        <v/>
      </c>
    </row>
    <row r="1000">
      <c r="B1000" s="78" t="n"/>
      <c r="C1000" s="79" t="n"/>
      <c r="D1000" s="79" t="n"/>
      <c r="E1000" s="79" t="n"/>
      <c r="F1000" s="80" t="n"/>
      <c r="G1000" s="76">
        <f>IF(D1000="","",IFERROR(INDEX(Presupuesto!$C$9:$C$33,MATCH(D1000,Presupuesto!$B$9:$B$33,0)),""))</f>
        <v/>
      </c>
      <c r="H1000" s="76">
        <f>IF(B1000="","",CHOOSE(MONTH(B1000),"Ene","Feb","Mar","Abr","May","Jun","Jul","Ago","Sep","Oct","Nov","Dic")&amp;" "&amp;YEAR(B1000))</f>
        <v/>
      </c>
      <c r="I1000" s="76">
        <f>IF(B1000="","",IF((YEAR(B1000)-YEAR(Config!$C$7))*12+MONTH(B1000)-MONTH(Config!$C$7)&lt;0,"Antes","T"&amp;(INT(((YEAR(B1000)-YEAR(Config!$C$7))*12+MONTH(B1000)-MONTH(Config!$C$7))/3)+1)))</f>
        <v/>
      </c>
      <c r="J1000" s="76">
        <f>IF(E1000="","",IFERROR(INDEX(Config!$C$11:$C$22,MATCH(E1000,Config!$B$11:$B$22,0)),"No"))</f>
        <v/>
      </c>
      <c r="K1000" s="77">
        <f>IF(B1000="","",DATE(YEAR(B1000),MONTH(B1000),1))</f>
        <v/>
      </c>
    </row>
    <row r="1001">
      <c r="B1001" s="78" t="n"/>
      <c r="C1001" s="79" t="n"/>
      <c r="D1001" s="79" t="n"/>
      <c r="E1001" s="79" t="n"/>
      <c r="F1001" s="80" t="n"/>
      <c r="G1001" s="76">
        <f>IF(D1001="","",IFERROR(INDEX(Presupuesto!$C$9:$C$33,MATCH(D1001,Presupuesto!$B$9:$B$33,0)),""))</f>
        <v/>
      </c>
      <c r="H1001" s="76">
        <f>IF(B1001="","",CHOOSE(MONTH(B1001),"Ene","Feb","Mar","Abr","May","Jun","Jul","Ago","Sep","Oct","Nov","Dic")&amp;" "&amp;YEAR(B1001))</f>
        <v/>
      </c>
      <c r="I1001" s="76">
        <f>IF(B1001="","",IF((YEAR(B1001)-YEAR(Config!$C$7))*12+MONTH(B1001)-MONTH(Config!$C$7)&lt;0,"Antes","T"&amp;(INT(((YEAR(B1001)-YEAR(Config!$C$7))*12+MONTH(B1001)-MONTH(Config!$C$7))/3)+1)))</f>
        <v/>
      </c>
      <c r="J1001" s="76">
        <f>IF(E1001="","",IFERROR(INDEX(Config!$C$11:$C$22,MATCH(E1001,Config!$B$11:$B$22,0)),"No"))</f>
        <v/>
      </c>
      <c r="K1001" s="77">
        <f>IF(B1001="","",DATE(YEAR(B1001),MONTH(B1001),1))</f>
        <v/>
      </c>
    </row>
    <row r="1002">
      <c r="B1002" s="78" t="n"/>
      <c r="C1002" s="79" t="n"/>
      <c r="D1002" s="79" t="n"/>
      <c r="E1002" s="79" t="n"/>
      <c r="F1002" s="80" t="n"/>
      <c r="G1002" s="76">
        <f>IF(D1002="","",IFERROR(INDEX(Presupuesto!$C$9:$C$33,MATCH(D1002,Presupuesto!$B$9:$B$33,0)),""))</f>
        <v/>
      </c>
      <c r="H1002" s="76">
        <f>IF(B1002="","",CHOOSE(MONTH(B1002),"Ene","Feb","Mar","Abr","May","Jun","Jul","Ago","Sep","Oct","Nov","Dic")&amp;" "&amp;YEAR(B1002))</f>
        <v/>
      </c>
      <c r="I1002" s="76">
        <f>IF(B1002="","",IF((YEAR(B1002)-YEAR(Config!$C$7))*12+MONTH(B1002)-MONTH(Config!$C$7)&lt;0,"Antes","T"&amp;(INT(((YEAR(B1002)-YEAR(Config!$C$7))*12+MONTH(B1002)-MONTH(Config!$C$7))/3)+1)))</f>
        <v/>
      </c>
      <c r="J1002" s="76">
        <f>IF(E1002="","",IFERROR(INDEX(Config!$C$11:$C$22,MATCH(E1002,Config!$B$11:$B$22,0)),"No"))</f>
        <v/>
      </c>
      <c r="K1002" s="77">
        <f>IF(B1002="","",DATE(YEAR(B1002),MONTH(B1002),1))</f>
        <v/>
      </c>
    </row>
    <row r="1003">
      <c r="B1003" s="78" t="n"/>
      <c r="C1003" s="79" t="n"/>
      <c r="D1003" s="79" t="n"/>
      <c r="E1003" s="79" t="n"/>
      <c r="F1003" s="80" t="n"/>
      <c r="G1003" s="76">
        <f>IF(D1003="","",IFERROR(INDEX(Presupuesto!$C$9:$C$33,MATCH(D1003,Presupuesto!$B$9:$B$33,0)),""))</f>
        <v/>
      </c>
      <c r="H1003" s="76">
        <f>IF(B1003="","",CHOOSE(MONTH(B1003),"Ene","Feb","Mar","Abr","May","Jun","Jul","Ago","Sep","Oct","Nov","Dic")&amp;" "&amp;YEAR(B1003))</f>
        <v/>
      </c>
      <c r="I1003" s="76">
        <f>IF(B1003="","",IF((YEAR(B1003)-YEAR(Config!$C$7))*12+MONTH(B1003)-MONTH(Config!$C$7)&lt;0,"Antes","T"&amp;(INT(((YEAR(B1003)-YEAR(Config!$C$7))*12+MONTH(B1003)-MONTH(Config!$C$7))/3)+1)))</f>
        <v/>
      </c>
      <c r="J1003" s="76">
        <f>IF(E1003="","",IFERROR(INDEX(Config!$C$11:$C$22,MATCH(E1003,Config!$B$11:$B$22,0)),"No"))</f>
        <v/>
      </c>
      <c r="K1003" s="77">
        <f>IF(B1003="","",DATE(YEAR(B1003),MONTH(B1003),1))</f>
        <v/>
      </c>
    </row>
    <row r="1004">
      <c r="B1004" s="78" t="n"/>
      <c r="C1004" s="79" t="n"/>
      <c r="D1004" s="79" t="n"/>
      <c r="E1004" s="79" t="n"/>
      <c r="F1004" s="80" t="n"/>
      <c r="G1004" s="76">
        <f>IF(D1004="","",IFERROR(INDEX(Presupuesto!$C$9:$C$33,MATCH(D1004,Presupuesto!$B$9:$B$33,0)),""))</f>
        <v/>
      </c>
      <c r="H1004" s="76">
        <f>IF(B1004="","",CHOOSE(MONTH(B1004),"Ene","Feb","Mar","Abr","May","Jun","Jul","Ago","Sep","Oct","Nov","Dic")&amp;" "&amp;YEAR(B1004))</f>
        <v/>
      </c>
      <c r="I1004" s="76">
        <f>IF(B1004="","",IF((YEAR(B1004)-YEAR(Config!$C$7))*12+MONTH(B1004)-MONTH(Config!$C$7)&lt;0,"Antes","T"&amp;(INT(((YEAR(B1004)-YEAR(Config!$C$7))*12+MONTH(B1004)-MONTH(Config!$C$7))/3)+1)))</f>
        <v/>
      </c>
      <c r="J1004" s="76">
        <f>IF(E1004="","",IFERROR(INDEX(Config!$C$11:$C$22,MATCH(E1004,Config!$B$11:$B$22,0)),"No"))</f>
        <v/>
      </c>
      <c r="K1004" s="77">
        <f>IF(B1004="","",DATE(YEAR(B1004),MONTH(B1004),1))</f>
        <v/>
      </c>
    </row>
    <row r="1005">
      <c r="B1005" s="78" t="n"/>
      <c r="C1005" s="79" t="n"/>
      <c r="D1005" s="79" t="n"/>
      <c r="E1005" s="79" t="n"/>
      <c r="F1005" s="80" t="n"/>
      <c r="G1005" s="76">
        <f>IF(D1005="","",IFERROR(INDEX(Presupuesto!$C$9:$C$33,MATCH(D1005,Presupuesto!$B$9:$B$33,0)),""))</f>
        <v/>
      </c>
      <c r="H1005" s="76">
        <f>IF(B1005="","",CHOOSE(MONTH(B1005),"Ene","Feb","Mar","Abr","May","Jun","Jul","Ago","Sep","Oct","Nov","Dic")&amp;" "&amp;YEAR(B1005))</f>
        <v/>
      </c>
      <c r="I1005" s="76">
        <f>IF(B1005="","",IF((YEAR(B1005)-YEAR(Config!$C$7))*12+MONTH(B1005)-MONTH(Config!$C$7)&lt;0,"Antes","T"&amp;(INT(((YEAR(B1005)-YEAR(Config!$C$7))*12+MONTH(B1005)-MONTH(Config!$C$7))/3)+1)))</f>
        <v/>
      </c>
      <c r="J1005" s="76">
        <f>IF(E1005="","",IFERROR(INDEX(Config!$C$11:$C$22,MATCH(E1005,Config!$B$11:$B$22,0)),"No"))</f>
        <v/>
      </c>
      <c r="K1005" s="77">
        <f>IF(B1005="","",DATE(YEAR(B1005),MONTH(B1005),1))</f>
        <v/>
      </c>
    </row>
    <row r="1006">
      <c r="B1006" s="78" t="n"/>
      <c r="C1006" s="79" t="n"/>
      <c r="D1006" s="79" t="n"/>
      <c r="E1006" s="79" t="n"/>
      <c r="F1006" s="80" t="n"/>
      <c r="G1006" s="76">
        <f>IF(D1006="","",IFERROR(INDEX(Presupuesto!$C$9:$C$33,MATCH(D1006,Presupuesto!$B$9:$B$33,0)),""))</f>
        <v/>
      </c>
      <c r="H1006" s="76">
        <f>IF(B1006="","",CHOOSE(MONTH(B1006),"Ene","Feb","Mar","Abr","May","Jun","Jul","Ago","Sep","Oct","Nov","Dic")&amp;" "&amp;YEAR(B1006))</f>
        <v/>
      </c>
      <c r="I1006" s="76">
        <f>IF(B1006="","",IF((YEAR(B1006)-YEAR(Config!$C$7))*12+MONTH(B1006)-MONTH(Config!$C$7)&lt;0,"Antes","T"&amp;(INT(((YEAR(B1006)-YEAR(Config!$C$7))*12+MONTH(B1006)-MONTH(Config!$C$7))/3)+1)))</f>
        <v/>
      </c>
      <c r="J1006" s="76">
        <f>IF(E1006="","",IFERROR(INDEX(Config!$C$11:$C$22,MATCH(E1006,Config!$B$11:$B$22,0)),"No"))</f>
        <v/>
      </c>
      <c r="K1006" s="77">
        <f>IF(B1006="","",DATE(YEAR(B1006),MONTH(B1006),1))</f>
        <v/>
      </c>
    </row>
    <row r="1007">
      <c r="B1007" s="78" t="n"/>
      <c r="C1007" s="79" t="n"/>
      <c r="D1007" s="79" t="n"/>
      <c r="E1007" s="79" t="n"/>
      <c r="F1007" s="80" t="n"/>
      <c r="G1007" s="76">
        <f>IF(D1007="","",IFERROR(INDEX(Presupuesto!$C$9:$C$33,MATCH(D1007,Presupuesto!$B$9:$B$33,0)),""))</f>
        <v/>
      </c>
      <c r="H1007" s="76">
        <f>IF(B1007="","",CHOOSE(MONTH(B1007),"Ene","Feb","Mar","Abr","May","Jun","Jul","Ago","Sep","Oct","Nov","Dic")&amp;" "&amp;YEAR(B1007))</f>
        <v/>
      </c>
      <c r="I1007" s="76">
        <f>IF(B1007="","",IF((YEAR(B1007)-YEAR(Config!$C$7))*12+MONTH(B1007)-MONTH(Config!$C$7)&lt;0,"Antes","T"&amp;(INT(((YEAR(B1007)-YEAR(Config!$C$7))*12+MONTH(B1007)-MONTH(Config!$C$7))/3)+1)))</f>
        <v/>
      </c>
      <c r="J1007" s="76">
        <f>IF(E1007="","",IFERROR(INDEX(Config!$C$11:$C$22,MATCH(E1007,Config!$B$11:$B$22,0)),"No"))</f>
        <v/>
      </c>
      <c r="K1007" s="77">
        <f>IF(B1007="","",DATE(YEAR(B1007),MONTH(B1007),1))</f>
        <v/>
      </c>
    </row>
    <row r="1008">
      <c r="B1008" s="78" t="n"/>
      <c r="C1008" s="79" t="n"/>
      <c r="D1008" s="79" t="n"/>
      <c r="E1008" s="79" t="n"/>
      <c r="F1008" s="80" t="n"/>
      <c r="G1008" s="76">
        <f>IF(D1008="","",IFERROR(INDEX(Presupuesto!$C$9:$C$33,MATCH(D1008,Presupuesto!$B$9:$B$33,0)),""))</f>
        <v/>
      </c>
      <c r="H1008" s="76">
        <f>IF(B1008="","",CHOOSE(MONTH(B1008),"Ene","Feb","Mar","Abr","May","Jun","Jul","Ago","Sep","Oct","Nov","Dic")&amp;" "&amp;YEAR(B1008))</f>
        <v/>
      </c>
      <c r="I1008" s="76">
        <f>IF(B1008="","",IF((YEAR(B1008)-YEAR(Config!$C$7))*12+MONTH(B1008)-MONTH(Config!$C$7)&lt;0,"Antes","T"&amp;(INT(((YEAR(B1008)-YEAR(Config!$C$7))*12+MONTH(B1008)-MONTH(Config!$C$7))/3)+1)))</f>
        <v/>
      </c>
      <c r="J1008" s="76">
        <f>IF(E1008="","",IFERROR(INDEX(Config!$C$11:$C$22,MATCH(E1008,Config!$B$11:$B$22,0)),"No"))</f>
        <v/>
      </c>
      <c r="K1008" s="77">
        <f>IF(B1008="","",DATE(YEAR(B1008),MONTH(B1008),1))</f>
        <v/>
      </c>
    </row>
    <row r="1009">
      <c r="B1009" s="78" t="n"/>
      <c r="C1009" s="79" t="n"/>
      <c r="D1009" s="79" t="n"/>
      <c r="E1009" s="79" t="n"/>
      <c r="F1009" s="80" t="n"/>
      <c r="G1009" s="76">
        <f>IF(D1009="","",IFERROR(INDEX(Presupuesto!$C$9:$C$33,MATCH(D1009,Presupuesto!$B$9:$B$33,0)),""))</f>
        <v/>
      </c>
      <c r="H1009" s="76">
        <f>IF(B1009="","",CHOOSE(MONTH(B1009),"Ene","Feb","Mar","Abr","May","Jun","Jul","Ago","Sep","Oct","Nov","Dic")&amp;" "&amp;YEAR(B1009))</f>
        <v/>
      </c>
      <c r="I1009" s="76">
        <f>IF(B1009="","",IF((YEAR(B1009)-YEAR(Config!$C$7))*12+MONTH(B1009)-MONTH(Config!$C$7)&lt;0,"Antes","T"&amp;(INT(((YEAR(B1009)-YEAR(Config!$C$7))*12+MONTH(B1009)-MONTH(Config!$C$7))/3)+1)))</f>
        <v/>
      </c>
      <c r="J1009" s="76">
        <f>IF(E1009="","",IFERROR(INDEX(Config!$C$11:$C$22,MATCH(E1009,Config!$B$11:$B$22,0)),"No"))</f>
        <v/>
      </c>
      <c r="K1009" s="77">
        <f>IF(B1009="","",DATE(YEAR(B1009),MONTH(B1009),1))</f>
        <v/>
      </c>
    </row>
    <row r="1010">
      <c r="B1010" s="78" t="n"/>
      <c r="C1010" s="79" t="n"/>
      <c r="D1010" s="79" t="n"/>
      <c r="E1010" s="79" t="n"/>
      <c r="F1010" s="80" t="n"/>
      <c r="G1010" s="76">
        <f>IF(D1010="","",IFERROR(INDEX(Presupuesto!$C$9:$C$33,MATCH(D1010,Presupuesto!$B$9:$B$33,0)),""))</f>
        <v/>
      </c>
      <c r="H1010" s="76">
        <f>IF(B1010="","",CHOOSE(MONTH(B1010),"Ene","Feb","Mar","Abr","May","Jun","Jul","Ago","Sep","Oct","Nov","Dic")&amp;" "&amp;YEAR(B1010))</f>
        <v/>
      </c>
      <c r="I1010" s="76">
        <f>IF(B1010="","",IF((YEAR(B1010)-YEAR(Config!$C$7))*12+MONTH(B1010)-MONTH(Config!$C$7)&lt;0,"Antes","T"&amp;(INT(((YEAR(B1010)-YEAR(Config!$C$7))*12+MONTH(B1010)-MONTH(Config!$C$7))/3)+1)))</f>
        <v/>
      </c>
      <c r="J1010" s="76">
        <f>IF(E1010="","",IFERROR(INDEX(Config!$C$11:$C$22,MATCH(E1010,Config!$B$11:$B$22,0)),"No"))</f>
        <v/>
      </c>
      <c r="K1010" s="77">
        <f>IF(B1010="","",DATE(YEAR(B1010),MONTH(B1010),1))</f>
        <v/>
      </c>
    </row>
    <row r="1011">
      <c r="B1011" s="78" t="n"/>
      <c r="C1011" s="79" t="n"/>
      <c r="D1011" s="79" t="n"/>
      <c r="E1011" s="79" t="n"/>
      <c r="F1011" s="80" t="n"/>
      <c r="G1011" s="76">
        <f>IF(D1011="","",IFERROR(INDEX(Presupuesto!$C$9:$C$33,MATCH(D1011,Presupuesto!$B$9:$B$33,0)),""))</f>
        <v/>
      </c>
      <c r="H1011" s="76">
        <f>IF(B1011="","",CHOOSE(MONTH(B1011),"Ene","Feb","Mar","Abr","May","Jun","Jul","Ago","Sep","Oct","Nov","Dic")&amp;" "&amp;YEAR(B1011))</f>
        <v/>
      </c>
      <c r="I1011" s="76">
        <f>IF(B1011="","",IF((YEAR(B1011)-YEAR(Config!$C$7))*12+MONTH(B1011)-MONTH(Config!$C$7)&lt;0,"Antes","T"&amp;(INT(((YEAR(B1011)-YEAR(Config!$C$7))*12+MONTH(B1011)-MONTH(Config!$C$7))/3)+1)))</f>
        <v/>
      </c>
      <c r="J1011" s="76">
        <f>IF(E1011="","",IFERROR(INDEX(Config!$C$11:$C$22,MATCH(E1011,Config!$B$11:$B$22,0)),"No"))</f>
        <v/>
      </c>
      <c r="K1011" s="77">
        <f>IF(B1011="","",DATE(YEAR(B1011),MONTH(B1011),1))</f>
        <v/>
      </c>
    </row>
    <row r="1012">
      <c r="B1012" s="78" t="n"/>
      <c r="C1012" s="79" t="n"/>
      <c r="D1012" s="79" t="n"/>
      <c r="E1012" s="79" t="n"/>
      <c r="F1012" s="80" t="n"/>
      <c r="G1012" s="76">
        <f>IF(D1012="","",IFERROR(INDEX(Presupuesto!$C$9:$C$33,MATCH(D1012,Presupuesto!$B$9:$B$33,0)),""))</f>
        <v/>
      </c>
      <c r="H1012" s="76">
        <f>IF(B1012="","",CHOOSE(MONTH(B1012),"Ene","Feb","Mar","Abr","May","Jun","Jul","Ago","Sep","Oct","Nov","Dic")&amp;" "&amp;YEAR(B1012))</f>
        <v/>
      </c>
      <c r="I1012" s="76">
        <f>IF(B1012="","",IF((YEAR(B1012)-YEAR(Config!$C$7))*12+MONTH(B1012)-MONTH(Config!$C$7)&lt;0,"Antes","T"&amp;(INT(((YEAR(B1012)-YEAR(Config!$C$7))*12+MONTH(B1012)-MONTH(Config!$C$7))/3)+1)))</f>
        <v/>
      </c>
      <c r="J1012" s="76">
        <f>IF(E1012="","",IFERROR(INDEX(Config!$C$11:$C$22,MATCH(E1012,Config!$B$11:$B$22,0)),"No"))</f>
        <v/>
      </c>
      <c r="K1012" s="77">
        <f>IF(B1012="","",DATE(YEAR(B1012),MONTH(B1012),1))</f>
        <v/>
      </c>
    </row>
    <row r="1013">
      <c r="B1013" s="78" t="n"/>
      <c r="C1013" s="79" t="n"/>
      <c r="D1013" s="79" t="n"/>
      <c r="E1013" s="79" t="n"/>
      <c r="F1013" s="80" t="n"/>
      <c r="G1013" s="76">
        <f>IF(D1013="","",IFERROR(INDEX(Presupuesto!$C$9:$C$33,MATCH(D1013,Presupuesto!$B$9:$B$33,0)),""))</f>
        <v/>
      </c>
      <c r="H1013" s="76">
        <f>IF(B1013="","",CHOOSE(MONTH(B1013),"Ene","Feb","Mar","Abr","May","Jun","Jul","Ago","Sep","Oct","Nov","Dic")&amp;" "&amp;YEAR(B1013))</f>
        <v/>
      </c>
      <c r="I1013" s="76">
        <f>IF(B1013="","",IF((YEAR(B1013)-YEAR(Config!$C$7))*12+MONTH(B1013)-MONTH(Config!$C$7)&lt;0,"Antes","T"&amp;(INT(((YEAR(B1013)-YEAR(Config!$C$7))*12+MONTH(B1013)-MONTH(Config!$C$7))/3)+1)))</f>
        <v/>
      </c>
      <c r="J1013" s="76">
        <f>IF(E1013="","",IFERROR(INDEX(Config!$C$11:$C$22,MATCH(E1013,Config!$B$11:$B$22,0)),"No"))</f>
        <v/>
      </c>
      <c r="K1013" s="77">
        <f>IF(B1013="","",DATE(YEAR(B1013),MONTH(B1013),1))</f>
        <v/>
      </c>
    </row>
    <row r="1014">
      <c r="B1014" s="78" t="n"/>
      <c r="C1014" s="79" t="n"/>
      <c r="D1014" s="79" t="n"/>
      <c r="E1014" s="79" t="n"/>
      <c r="F1014" s="80" t="n"/>
      <c r="G1014" s="76">
        <f>IF(D1014="","",IFERROR(INDEX(Presupuesto!$C$9:$C$33,MATCH(D1014,Presupuesto!$B$9:$B$33,0)),""))</f>
        <v/>
      </c>
      <c r="H1014" s="76">
        <f>IF(B1014="","",CHOOSE(MONTH(B1014),"Ene","Feb","Mar","Abr","May","Jun","Jul","Ago","Sep","Oct","Nov","Dic")&amp;" "&amp;YEAR(B1014))</f>
        <v/>
      </c>
      <c r="I1014" s="76">
        <f>IF(B1014="","",IF((YEAR(B1014)-YEAR(Config!$C$7))*12+MONTH(B1014)-MONTH(Config!$C$7)&lt;0,"Antes","T"&amp;(INT(((YEAR(B1014)-YEAR(Config!$C$7))*12+MONTH(B1014)-MONTH(Config!$C$7))/3)+1)))</f>
        <v/>
      </c>
      <c r="J1014" s="76">
        <f>IF(E1014="","",IFERROR(INDEX(Config!$C$11:$C$22,MATCH(E1014,Config!$B$11:$B$22,0)),"No"))</f>
        <v/>
      </c>
      <c r="K1014" s="77">
        <f>IF(B1014="","",DATE(YEAR(B1014),MONTH(B1014),1))</f>
        <v/>
      </c>
    </row>
    <row r="1015">
      <c r="B1015" s="78" t="n"/>
      <c r="C1015" s="79" t="n"/>
      <c r="D1015" s="79" t="n"/>
      <c r="E1015" s="79" t="n"/>
      <c r="F1015" s="80" t="n"/>
      <c r="G1015" s="76">
        <f>IF(D1015="","",IFERROR(INDEX(Presupuesto!$C$9:$C$33,MATCH(D1015,Presupuesto!$B$9:$B$33,0)),""))</f>
        <v/>
      </c>
      <c r="H1015" s="76">
        <f>IF(B1015="","",CHOOSE(MONTH(B1015),"Ene","Feb","Mar","Abr","May","Jun","Jul","Ago","Sep","Oct","Nov","Dic")&amp;" "&amp;YEAR(B1015))</f>
        <v/>
      </c>
      <c r="I1015" s="76">
        <f>IF(B1015="","",IF((YEAR(B1015)-YEAR(Config!$C$7))*12+MONTH(B1015)-MONTH(Config!$C$7)&lt;0,"Antes","T"&amp;(INT(((YEAR(B1015)-YEAR(Config!$C$7))*12+MONTH(B1015)-MONTH(Config!$C$7))/3)+1)))</f>
        <v/>
      </c>
      <c r="J1015" s="76">
        <f>IF(E1015="","",IFERROR(INDEX(Config!$C$11:$C$22,MATCH(E1015,Config!$B$11:$B$22,0)),"No"))</f>
        <v/>
      </c>
      <c r="K1015" s="77">
        <f>IF(B1015="","",DATE(YEAR(B1015),MONTH(B1015),1))</f>
        <v/>
      </c>
    </row>
    <row r="1016">
      <c r="B1016" s="78" t="n"/>
      <c r="C1016" s="79" t="n"/>
      <c r="D1016" s="79" t="n"/>
      <c r="E1016" s="79" t="n"/>
      <c r="F1016" s="80" t="n"/>
      <c r="G1016" s="76">
        <f>IF(D1016="","",IFERROR(INDEX(Presupuesto!$C$9:$C$33,MATCH(D1016,Presupuesto!$B$9:$B$33,0)),""))</f>
        <v/>
      </c>
      <c r="H1016" s="76">
        <f>IF(B1016="","",CHOOSE(MONTH(B1016),"Ene","Feb","Mar","Abr","May","Jun","Jul","Ago","Sep","Oct","Nov","Dic")&amp;" "&amp;YEAR(B1016))</f>
        <v/>
      </c>
      <c r="I1016" s="76">
        <f>IF(B1016="","",IF((YEAR(B1016)-YEAR(Config!$C$7))*12+MONTH(B1016)-MONTH(Config!$C$7)&lt;0,"Antes","T"&amp;(INT(((YEAR(B1016)-YEAR(Config!$C$7))*12+MONTH(B1016)-MONTH(Config!$C$7))/3)+1)))</f>
        <v/>
      </c>
      <c r="J1016" s="76">
        <f>IF(E1016="","",IFERROR(INDEX(Config!$C$11:$C$22,MATCH(E1016,Config!$B$11:$B$22,0)),"No"))</f>
        <v/>
      </c>
      <c r="K1016" s="77">
        <f>IF(B1016="","",DATE(YEAR(B1016),MONTH(B1016),1))</f>
        <v/>
      </c>
    </row>
    <row r="1017">
      <c r="B1017" s="78" t="n"/>
      <c r="C1017" s="79" t="n"/>
      <c r="D1017" s="79" t="n"/>
      <c r="E1017" s="79" t="n"/>
      <c r="F1017" s="80" t="n"/>
      <c r="G1017" s="76">
        <f>IF(D1017="","",IFERROR(INDEX(Presupuesto!$C$9:$C$33,MATCH(D1017,Presupuesto!$B$9:$B$33,0)),""))</f>
        <v/>
      </c>
      <c r="H1017" s="76">
        <f>IF(B1017="","",CHOOSE(MONTH(B1017),"Ene","Feb","Mar","Abr","May","Jun","Jul","Ago","Sep","Oct","Nov","Dic")&amp;" "&amp;YEAR(B1017))</f>
        <v/>
      </c>
      <c r="I1017" s="76">
        <f>IF(B1017="","",IF((YEAR(B1017)-YEAR(Config!$C$7))*12+MONTH(B1017)-MONTH(Config!$C$7)&lt;0,"Antes","T"&amp;(INT(((YEAR(B1017)-YEAR(Config!$C$7))*12+MONTH(B1017)-MONTH(Config!$C$7))/3)+1)))</f>
        <v/>
      </c>
      <c r="J1017" s="76">
        <f>IF(E1017="","",IFERROR(INDEX(Config!$C$11:$C$22,MATCH(E1017,Config!$B$11:$B$22,0)),"No"))</f>
        <v/>
      </c>
      <c r="K1017" s="77">
        <f>IF(B1017="","",DATE(YEAR(B1017),MONTH(B1017),1))</f>
        <v/>
      </c>
    </row>
    <row r="1018">
      <c r="B1018" s="78" t="n"/>
      <c r="C1018" s="79" t="n"/>
      <c r="D1018" s="79" t="n"/>
      <c r="E1018" s="79" t="n"/>
      <c r="F1018" s="80" t="n"/>
      <c r="G1018" s="76">
        <f>IF(D1018="","",IFERROR(INDEX(Presupuesto!$C$9:$C$33,MATCH(D1018,Presupuesto!$B$9:$B$33,0)),""))</f>
        <v/>
      </c>
      <c r="H1018" s="76">
        <f>IF(B1018="","",CHOOSE(MONTH(B1018),"Ene","Feb","Mar","Abr","May","Jun","Jul","Ago","Sep","Oct","Nov","Dic")&amp;" "&amp;YEAR(B1018))</f>
        <v/>
      </c>
      <c r="I1018" s="76">
        <f>IF(B1018="","",IF((YEAR(B1018)-YEAR(Config!$C$7))*12+MONTH(B1018)-MONTH(Config!$C$7)&lt;0,"Antes","T"&amp;(INT(((YEAR(B1018)-YEAR(Config!$C$7))*12+MONTH(B1018)-MONTH(Config!$C$7))/3)+1)))</f>
        <v/>
      </c>
      <c r="J1018" s="76">
        <f>IF(E1018="","",IFERROR(INDEX(Config!$C$11:$C$22,MATCH(E1018,Config!$B$11:$B$22,0)),"No"))</f>
        <v/>
      </c>
      <c r="K1018" s="77">
        <f>IF(B1018="","",DATE(YEAR(B1018),MONTH(B1018),1))</f>
        <v/>
      </c>
    </row>
    <row r="1019">
      <c r="B1019" s="78" t="n"/>
      <c r="C1019" s="79" t="n"/>
      <c r="D1019" s="79" t="n"/>
      <c r="E1019" s="79" t="n"/>
      <c r="F1019" s="80" t="n"/>
      <c r="G1019" s="76">
        <f>IF(D1019="","",IFERROR(INDEX(Presupuesto!$C$9:$C$33,MATCH(D1019,Presupuesto!$B$9:$B$33,0)),""))</f>
        <v/>
      </c>
      <c r="H1019" s="76">
        <f>IF(B1019="","",CHOOSE(MONTH(B1019),"Ene","Feb","Mar","Abr","May","Jun","Jul","Ago","Sep","Oct","Nov","Dic")&amp;" "&amp;YEAR(B1019))</f>
        <v/>
      </c>
      <c r="I1019" s="76">
        <f>IF(B1019="","",IF((YEAR(B1019)-YEAR(Config!$C$7))*12+MONTH(B1019)-MONTH(Config!$C$7)&lt;0,"Antes","T"&amp;(INT(((YEAR(B1019)-YEAR(Config!$C$7))*12+MONTH(B1019)-MONTH(Config!$C$7))/3)+1)))</f>
        <v/>
      </c>
      <c r="J1019" s="76">
        <f>IF(E1019="","",IFERROR(INDEX(Config!$C$11:$C$22,MATCH(E1019,Config!$B$11:$B$22,0)),"No"))</f>
        <v/>
      </c>
      <c r="K1019" s="77">
        <f>IF(B1019="","",DATE(YEAR(B1019),MONTH(B1019),1))</f>
        <v/>
      </c>
    </row>
    <row r="1020">
      <c r="B1020" s="78" t="n"/>
      <c r="C1020" s="79" t="n"/>
      <c r="D1020" s="79" t="n"/>
      <c r="E1020" s="79" t="n"/>
      <c r="F1020" s="80" t="n"/>
      <c r="G1020" s="76">
        <f>IF(D1020="","",IFERROR(INDEX(Presupuesto!$C$9:$C$33,MATCH(D1020,Presupuesto!$B$9:$B$33,0)),""))</f>
        <v/>
      </c>
      <c r="H1020" s="76">
        <f>IF(B1020="","",CHOOSE(MONTH(B1020),"Ene","Feb","Mar","Abr","May","Jun","Jul","Ago","Sep","Oct","Nov","Dic")&amp;" "&amp;YEAR(B1020))</f>
        <v/>
      </c>
      <c r="I1020" s="76">
        <f>IF(B1020="","",IF((YEAR(B1020)-YEAR(Config!$C$7))*12+MONTH(B1020)-MONTH(Config!$C$7)&lt;0,"Antes","T"&amp;(INT(((YEAR(B1020)-YEAR(Config!$C$7))*12+MONTH(B1020)-MONTH(Config!$C$7))/3)+1)))</f>
        <v/>
      </c>
      <c r="J1020" s="76">
        <f>IF(E1020="","",IFERROR(INDEX(Config!$C$11:$C$22,MATCH(E1020,Config!$B$11:$B$22,0)),"No"))</f>
        <v/>
      </c>
      <c r="K1020" s="77">
        <f>IF(B1020="","",DATE(YEAR(B1020),MONTH(B1020),1))</f>
        <v/>
      </c>
    </row>
    <row r="1021">
      <c r="B1021" s="78" t="n"/>
      <c r="C1021" s="79" t="n"/>
      <c r="D1021" s="79" t="n"/>
      <c r="E1021" s="79" t="n"/>
      <c r="F1021" s="80" t="n"/>
      <c r="G1021" s="76">
        <f>IF(D1021="","",IFERROR(INDEX(Presupuesto!$C$9:$C$33,MATCH(D1021,Presupuesto!$B$9:$B$33,0)),""))</f>
        <v/>
      </c>
      <c r="H1021" s="76">
        <f>IF(B1021="","",CHOOSE(MONTH(B1021),"Ene","Feb","Mar","Abr","May","Jun","Jul","Ago","Sep","Oct","Nov","Dic")&amp;" "&amp;YEAR(B1021))</f>
        <v/>
      </c>
      <c r="I1021" s="76">
        <f>IF(B1021="","",IF((YEAR(B1021)-YEAR(Config!$C$7))*12+MONTH(B1021)-MONTH(Config!$C$7)&lt;0,"Antes","T"&amp;(INT(((YEAR(B1021)-YEAR(Config!$C$7))*12+MONTH(B1021)-MONTH(Config!$C$7))/3)+1)))</f>
        <v/>
      </c>
      <c r="J1021" s="76">
        <f>IF(E1021="","",IFERROR(INDEX(Config!$C$11:$C$22,MATCH(E1021,Config!$B$11:$B$22,0)),"No"))</f>
        <v/>
      </c>
      <c r="K1021" s="77">
        <f>IF(B1021="","",DATE(YEAR(B1021),MONTH(B1021),1))</f>
        <v/>
      </c>
    </row>
    <row r="1022">
      <c r="B1022" s="78" t="n"/>
      <c r="C1022" s="79" t="n"/>
      <c r="D1022" s="79" t="n"/>
      <c r="E1022" s="79" t="n"/>
      <c r="F1022" s="80" t="n"/>
      <c r="G1022" s="76">
        <f>IF(D1022="","",IFERROR(INDEX(Presupuesto!$C$9:$C$33,MATCH(D1022,Presupuesto!$B$9:$B$33,0)),""))</f>
        <v/>
      </c>
      <c r="H1022" s="76">
        <f>IF(B1022="","",CHOOSE(MONTH(B1022),"Ene","Feb","Mar","Abr","May","Jun","Jul","Ago","Sep","Oct","Nov","Dic")&amp;" "&amp;YEAR(B1022))</f>
        <v/>
      </c>
      <c r="I1022" s="76">
        <f>IF(B1022="","",IF((YEAR(B1022)-YEAR(Config!$C$7))*12+MONTH(B1022)-MONTH(Config!$C$7)&lt;0,"Antes","T"&amp;(INT(((YEAR(B1022)-YEAR(Config!$C$7))*12+MONTH(B1022)-MONTH(Config!$C$7))/3)+1)))</f>
        <v/>
      </c>
      <c r="J1022" s="76">
        <f>IF(E1022="","",IFERROR(INDEX(Config!$C$11:$C$22,MATCH(E1022,Config!$B$11:$B$22,0)),"No"))</f>
        <v/>
      </c>
      <c r="K1022" s="77">
        <f>IF(B1022="","",DATE(YEAR(B1022),MONTH(B1022),1))</f>
        <v/>
      </c>
    </row>
    <row r="1023">
      <c r="B1023" s="78" t="n"/>
      <c r="C1023" s="79" t="n"/>
      <c r="D1023" s="79" t="n"/>
      <c r="E1023" s="79" t="n"/>
      <c r="F1023" s="80" t="n"/>
      <c r="G1023" s="76">
        <f>IF(D1023="","",IFERROR(INDEX(Presupuesto!$C$9:$C$33,MATCH(D1023,Presupuesto!$B$9:$B$33,0)),""))</f>
        <v/>
      </c>
      <c r="H1023" s="76">
        <f>IF(B1023="","",CHOOSE(MONTH(B1023),"Ene","Feb","Mar","Abr","May","Jun","Jul","Ago","Sep","Oct","Nov","Dic")&amp;" "&amp;YEAR(B1023))</f>
        <v/>
      </c>
      <c r="I1023" s="76">
        <f>IF(B1023="","",IF((YEAR(B1023)-YEAR(Config!$C$7))*12+MONTH(B1023)-MONTH(Config!$C$7)&lt;0,"Antes","T"&amp;(INT(((YEAR(B1023)-YEAR(Config!$C$7))*12+MONTH(B1023)-MONTH(Config!$C$7))/3)+1)))</f>
        <v/>
      </c>
      <c r="J1023" s="76">
        <f>IF(E1023="","",IFERROR(INDEX(Config!$C$11:$C$22,MATCH(E1023,Config!$B$11:$B$22,0)),"No"))</f>
        <v/>
      </c>
      <c r="K1023" s="77">
        <f>IF(B1023="","",DATE(YEAR(B1023),MONTH(B1023),1))</f>
        <v/>
      </c>
    </row>
    <row r="1024">
      <c r="B1024" s="78" t="n"/>
      <c r="C1024" s="79" t="n"/>
      <c r="D1024" s="79" t="n"/>
      <c r="E1024" s="79" t="n"/>
      <c r="F1024" s="80" t="n"/>
      <c r="G1024" s="76">
        <f>IF(D1024="","",IFERROR(INDEX(Presupuesto!$C$9:$C$33,MATCH(D1024,Presupuesto!$B$9:$B$33,0)),""))</f>
        <v/>
      </c>
      <c r="H1024" s="76">
        <f>IF(B1024="","",CHOOSE(MONTH(B1024),"Ene","Feb","Mar","Abr","May","Jun","Jul","Ago","Sep","Oct","Nov","Dic")&amp;" "&amp;YEAR(B1024))</f>
        <v/>
      </c>
      <c r="I1024" s="76">
        <f>IF(B1024="","",IF((YEAR(B1024)-YEAR(Config!$C$7))*12+MONTH(B1024)-MONTH(Config!$C$7)&lt;0,"Antes","T"&amp;(INT(((YEAR(B1024)-YEAR(Config!$C$7))*12+MONTH(B1024)-MONTH(Config!$C$7))/3)+1)))</f>
        <v/>
      </c>
      <c r="J1024" s="76">
        <f>IF(E1024="","",IFERROR(INDEX(Config!$C$11:$C$22,MATCH(E1024,Config!$B$11:$B$22,0)),"No"))</f>
        <v/>
      </c>
      <c r="K1024" s="77">
        <f>IF(B1024="","",DATE(YEAR(B1024),MONTH(B1024),1))</f>
        <v/>
      </c>
    </row>
    <row r="1025">
      <c r="B1025" s="78" t="n"/>
      <c r="C1025" s="79" t="n"/>
      <c r="D1025" s="79" t="n"/>
      <c r="E1025" s="79" t="n"/>
      <c r="F1025" s="80" t="n"/>
      <c r="G1025" s="76">
        <f>IF(D1025="","",IFERROR(INDEX(Presupuesto!$C$9:$C$33,MATCH(D1025,Presupuesto!$B$9:$B$33,0)),""))</f>
        <v/>
      </c>
      <c r="H1025" s="76">
        <f>IF(B1025="","",CHOOSE(MONTH(B1025),"Ene","Feb","Mar","Abr","May","Jun","Jul","Ago","Sep","Oct","Nov","Dic")&amp;" "&amp;YEAR(B1025))</f>
        <v/>
      </c>
      <c r="I1025" s="76">
        <f>IF(B1025="","",IF((YEAR(B1025)-YEAR(Config!$C$7))*12+MONTH(B1025)-MONTH(Config!$C$7)&lt;0,"Antes","T"&amp;(INT(((YEAR(B1025)-YEAR(Config!$C$7))*12+MONTH(B1025)-MONTH(Config!$C$7))/3)+1)))</f>
        <v/>
      </c>
      <c r="J1025" s="76">
        <f>IF(E1025="","",IFERROR(INDEX(Config!$C$11:$C$22,MATCH(E1025,Config!$B$11:$B$22,0)),"No"))</f>
        <v/>
      </c>
      <c r="K1025" s="77">
        <f>IF(B1025="","",DATE(YEAR(B1025),MONTH(B1025),1))</f>
        <v/>
      </c>
    </row>
    <row r="1026">
      <c r="B1026" s="78" t="n"/>
      <c r="C1026" s="79" t="n"/>
      <c r="D1026" s="79" t="n"/>
      <c r="E1026" s="79" t="n"/>
      <c r="F1026" s="80" t="n"/>
      <c r="G1026" s="76">
        <f>IF(D1026="","",IFERROR(INDEX(Presupuesto!$C$9:$C$33,MATCH(D1026,Presupuesto!$B$9:$B$33,0)),""))</f>
        <v/>
      </c>
      <c r="H1026" s="76">
        <f>IF(B1026="","",CHOOSE(MONTH(B1026),"Ene","Feb","Mar","Abr","May","Jun","Jul","Ago","Sep","Oct","Nov","Dic")&amp;" "&amp;YEAR(B1026))</f>
        <v/>
      </c>
      <c r="I1026" s="76">
        <f>IF(B1026="","",IF((YEAR(B1026)-YEAR(Config!$C$7))*12+MONTH(B1026)-MONTH(Config!$C$7)&lt;0,"Antes","T"&amp;(INT(((YEAR(B1026)-YEAR(Config!$C$7))*12+MONTH(B1026)-MONTH(Config!$C$7))/3)+1)))</f>
        <v/>
      </c>
      <c r="J1026" s="76">
        <f>IF(E1026="","",IFERROR(INDEX(Config!$C$11:$C$22,MATCH(E1026,Config!$B$11:$B$22,0)),"No"))</f>
        <v/>
      </c>
      <c r="K1026" s="77">
        <f>IF(B1026="","",DATE(YEAR(B1026),MONTH(B1026),1))</f>
        <v/>
      </c>
    </row>
    <row r="1027">
      <c r="B1027" s="78" t="n"/>
      <c r="C1027" s="79" t="n"/>
      <c r="D1027" s="79" t="n"/>
      <c r="E1027" s="79" t="n"/>
      <c r="F1027" s="80" t="n"/>
      <c r="G1027" s="76">
        <f>IF(D1027="","",IFERROR(INDEX(Presupuesto!$C$9:$C$33,MATCH(D1027,Presupuesto!$B$9:$B$33,0)),""))</f>
        <v/>
      </c>
      <c r="H1027" s="76">
        <f>IF(B1027="","",CHOOSE(MONTH(B1027),"Ene","Feb","Mar","Abr","May","Jun","Jul","Ago","Sep","Oct","Nov","Dic")&amp;" "&amp;YEAR(B1027))</f>
        <v/>
      </c>
      <c r="I1027" s="76">
        <f>IF(B1027="","",IF((YEAR(B1027)-YEAR(Config!$C$7))*12+MONTH(B1027)-MONTH(Config!$C$7)&lt;0,"Antes","T"&amp;(INT(((YEAR(B1027)-YEAR(Config!$C$7))*12+MONTH(B1027)-MONTH(Config!$C$7))/3)+1)))</f>
        <v/>
      </c>
      <c r="J1027" s="76">
        <f>IF(E1027="","",IFERROR(INDEX(Config!$C$11:$C$22,MATCH(E1027,Config!$B$11:$B$22,0)),"No"))</f>
        <v/>
      </c>
      <c r="K1027" s="77">
        <f>IF(B1027="","",DATE(YEAR(B1027),MONTH(B1027),1))</f>
        <v/>
      </c>
    </row>
    <row r="1028">
      <c r="B1028" s="78" t="n"/>
      <c r="C1028" s="79" t="n"/>
      <c r="D1028" s="79" t="n"/>
      <c r="E1028" s="79" t="n"/>
      <c r="F1028" s="80" t="n"/>
      <c r="G1028" s="76">
        <f>IF(D1028="","",IFERROR(INDEX(Presupuesto!$C$9:$C$33,MATCH(D1028,Presupuesto!$B$9:$B$33,0)),""))</f>
        <v/>
      </c>
      <c r="H1028" s="76">
        <f>IF(B1028="","",CHOOSE(MONTH(B1028),"Ene","Feb","Mar","Abr","May","Jun","Jul","Ago","Sep","Oct","Nov","Dic")&amp;" "&amp;YEAR(B1028))</f>
        <v/>
      </c>
      <c r="I1028" s="76">
        <f>IF(B1028="","",IF((YEAR(B1028)-YEAR(Config!$C$7))*12+MONTH(B1028)-MONTH(Config!$C$7)&lt;0,"Antes","T"&amp;(INT(((YEAR(B1028)-YEAR(Config!$C$7))*12+MONTH(B1028)-MONTH(Config!$C$7))/3)+1)))</f>
        <v/>
      </c>
      <c r="J1028" s="76">
        <f>IF(E1028="","",IFERROR(INDEX(Config!$C$11:$C$22,MATCH(E1028,Config!$B$11:$B$22,0)),"No"))</f>
        <v/>
      </c>
      <c r="K1028" s="77">
        <f>IF(B1028="","",DATE(YEAR(B1028),MONTH(B1028),1))</f>
        <v/>
      </c>
    </row>
    <row r="1029">
      <c r="B1029" s="78" t="n"/>
      <c r="C1029" s="79" t="n"/>
      <c r="D1029" s="79" t="n"/>
      <c r="E1029" s="79" t="n"/>
      <c r="F1029" s="80" t="n"/>
      <c r="G1029" s="76">
        <f>IF(D1029="","",IFERROR(INDEX(Presupuesto!$C$9:$C$33,MATCH(D1029,Presupuesto!$B$9:$B$33,0)),""))</f>
        <v/>
      </c>
      <c r="H1029" s="76">
        <f>IF(B1029="","",CHOOSE(MONTH(B1029),"Ene","Feb","Mar","Abr","May","Jun","Jul","Ago","Sep","Oct","Nov","Dic")&amp;" "&amp;YEAR(B1029))</f>
        <v/>
      </c>
      <c r="I1029" s="76">
        <f>IF(B1029="","",IF((YEAR(B1029)-YEAR(Config!$C$7))*12+MONTH(B1029)-MONTH(Config!$C$7)&lt;0,"Antes","T"&amp;(INT(((YEAR(B1029)-YEAR(Config!$C$7))*12+MONTH(B1029)-MONTH(Config!$C$7))/3)+1)))</f>
        <v/>
      </c>
      <c r="J1029" s="76">
        <f>IF(E1029="","",IFERROR(INDEX(Config!$C$11:$C$22,MATCH(E1029,Config!$B$11:$B$22,0)),"No"))</f>
        <v/>
      </c>
      <c r="K1029" s="77">
        <f>IF(B1029="","",DATE(YEAR(B1029),MONTH(B1029),1))</f>
        <v/>
      </c>
    </row>
    <row r="1030">
      <c r="B1030" s="78" t="n"/>
      <c r="C1030" s="79" t="n"/>
      <c r="D1030" s="79" t="n"/>
      <c r="E1030" s="79" t="n"/>
      <c r="F1030" s="80" t="n"/>
      <c r="G1030" s="76">
        <f>IF(D1030="","",IFERROR(INDEX(Presupuesto!$C$9:$C$33,MATCH(D1030,Presupuesto!$B$9:$B$33,0)),""))</f>
        <v/>
      </c>
      <c r="H1030" s="76">
        <f>IF(B1030="","",CHOOSE(MONTH(B1030),"Ene","Feb","Mar","Abr","May","Jun","Jul","Ago","Sep","Oct","Nov","Dic")&amp;" "&amp;YEAR(B1030))</f>
        <v/>
      </c>
      <c r="I1030" s="76">
        <f>IF(B1030="","",IF((YEAR(B1030)-YEAR(Config!$C$7))*12+MONTH(B1030)-MONTH(Config!$C$7)&lt;0,"Antes","T"&amp;(INT(((YEAR(B1030)-YEAR(Config!$C$7))*12+MONTH(B1030)-MONTH(Config!$C$7))/3)+1)))</f>
        <v/>
      </c>
      <c r="J1030" s="76">
        <f>IF(E1030="","",IFERROR(INDEX(Config!$C$11:$C$22,MATCH(E1030,Config!$B$11:$B$22,0)),"No"))</f>
        <v/>
      </c>
      <c r="K1030" s="77">
        <f>IF(B1030="","",DATE(YEAR(B1030),MONTH(B1030),1))</f>
        <v/>
      </c>
    </row>
    <row r="1031">
      <c r="B1031" s="78" t="n"/>
      <c r="C1031" s="79" t="n"/>
      <c r="D1031" s="79" t="n"/>
      <c r="E1031" s="79" t="n"/>
      <c r="F1031" s="80" t="n"/>
      <c r="G1031" s="76">
        <f>IF(D1031="","",IFERROR(INDEX(Presupuesto!$C$9:$C$33,MATCH(D1031,Presupuesto!$B$9:$B$33,0)),""))</f>
        <v/>
      </c>
      <c r="H1031" s="76">
        <f>IF(B1031="","",CHOOSE(MONTH(B1031),"Ene","Feb","Mar","Abr","May","Jun","Jul","Ago","Sep","Oct","Nov","Dic")&amp;" "&amp;YEAR(B1031))</f>
        <v/>
      </c>
      <c r="I1031" s="76">
        <f>IF(B1031="","",IF((YEAR(B1031)-YEAR(Config!$C$7))*12+MONTH(B1031)-MONTH(Config!$C$7)&lt;0,"Antes","T"&amp;(INT(((YEAR(B1031)-YEAR(Config!$C$7))*12+MONTH(B1031)-MONTH(Config!$C$7))/3)+1)))</f>
        <v/>
      </c>
      <c r="J1031" s="76">
        <f>IF(E1031="","",IFERROR(INDEX(Config!$C$11:$C$22,MATCH(E1031,Config!$B$11:$B$22,0)),"No"))</f>
        <v/>
      </c>
      <c r="K1031" s="77">
        <f>IF(B1031="","",DATE(YEAR(B1031),MONTH(B1031),1))</f>
        <v/>
      </c>
    </row>
    <row r="1032">
      <c r="B1032" s="78" t="n"/>
      <c r="C1032" s="79" t="n"/>
      <c r="D1032" s="79" t="n"/>
      <c r="E1032" s="79" t="n"/>
      <c r="F1032" s="80" t="n"/>
      <c r="G1032" s="76">
        <f>IF(D1032="","",IFERROR(INDEX(Presupuesto!$C$9:$C$33,MATCH(D1032,Presupuesto!$B$9:$B$33,0)),""))</f>
        <v/>
      </c>
      <c r="H1032" s="76">
        <f>IF(B1032="","",CHOOSE(MONTH(B1032),"Ene","Feb","Mar","Abr","May","Jun","Jul","Ago","Sep","Oct","Nov","Dic")&amp;" "&amp;YEAR(B1032))</f>
        <v/>
      </c>
      <c r="I1032" s="76">
        <f>IF(B1032="","",IF((YEAR(B1032)-YEAR(Config!$C$7))*12+MONTH(B1032)-MONTH(Config!$C$7)&lt;0,"Antes","T"&amp;(INT(((YEAR(B1032)-YEAR(Config!$C$7))*12+MONTH(B1032)-MONTH(Config!$C$7))/3)+1)))</f>
        <v/>
      </c>
      <c r="J1032" s="76">
        <f>IF(E1032="","",IFERROR(INDEX(Config!$C$11:$C$22,MATCH(E1032,Config!$B$11:$B$22,0)),"No"))</f>
        <v/>
      </c>
      <c r="K1032" s="77">
        <f>IF(B1032="","",DATE(YEAR(B1032),MONTH(B1032),1))</f>
        <v/>
      </c>
    </row>
    <row r="1033">
      <c r="B1033" s="78" t="n"/>
      <c r="C1033" s="79" t="n"/>
      <c r="D1033" s="79" t="n"/>
      <c r="E1033" s="79" t="n"/>
      <c r="F1033" s="80" t="n"/>
      <c r="G1033" s="76">
        <f>IF(D1033="","",IFERROR(INDEX(Presupuesto!$C$9:$C$33,MATCH(D1033,Presupuesto!$B$9:$B$33,0)),""))</f>
        <v/>
      </c>
      <c r="H1033" s="76">
        <f>IF(B1033="","",CHOOSE(MONTH(B1033),"Ene","Feb","Mar","Abr","May","Jun","Jul","Ago","Sep","Oct","Nov","Dic")&amp;" "&amp;YEAR(B1033))</f>
        <v/>
      </c>
      <c r="I1033" s="76">
        <f>IF(B1033="","",IF((YEAR(B1033)-YEAR(Config!$C$7))*12+MONTH(B1033)-MONTH(Config!$C$7)&lt;0,"Antes","T"&amp;(INT(((YEAR(B1033)-YEAR(Config!$C$7))*12+MONTH(B1033)-MONTH(Config!$C$7))/3)+1)))</f>
        <v/>
      </c>
      <c r="J1033" s="76">
        <f>IF(E1033="","",IFERROR(INDEX(Config!$C$11:$C$22,MATCH(E1033,Config!$B$11:$B$22,0)),"No"))</f>
        <v/>
      </c>
      <c r="K1033" s="77">
        <f>IF(B1033="","",DATE(YEAR(B1033),MONTH(B1033),1))</f>
        <v/>
      </c>
    </row>
    <row r="1034">
      <c r="B1034" s="78" t="n"/>
      <c r="C1034" s="79" t="n"/>
      <c r="D1034" s="79" t="n"/>
      <c r="E1034" s="79" t="n"/>
      <c r="F1034" s="80" t="n"/>
      <c r="G1034" s="76">
        <f>IF(D1034="","",IFERROR(INDEX(Presupuesto!$C$9:$C$33,MATCH(D1034,Presupuesto!$B$9:$B$33,0)),""))</f>
        <v/>
      </c>
      <c r="H1034" s="76">
        <f>IF(B1034="","",CHOOSE(MONTH(B1034),"Ene","Feb","Mar","Abr","May","Jun","Jul","Ago","Sep","Oct","Nov","Dic")&amp;" "&amp;YEAR(B1034))</f>
        <v/>
      </c>
      <c r="I1034" s="76">
        <f>IF(B1034="","",IF((YEAR(B1034)-YEAR(Config!$C$7))*12+MONTH(B1034)-MONTH(Config!$C$7)&lt;0,"Antes","T"&amp;(INT(((YEAR(B1034)-YEAR(Config!$C$7))*12+MONTH(B1034)-MONTH(Config!$C$7))/3)+1)))</f>
        <v/>
      </c>
      <c r="J1034" s="76">
        <f>IF(E1034="","",IFERROR(INDEX(Config!$C$11:$C$22,MATCH(E1034,Config!$B$11:$B$22,0)),"No"))</f>
        <v/>
      </c>
      <c r="K1034" s="77">
        <f>IF(B1034="","",DATE(YEAR(B1034),MONTH(B1034),1))</f>
        <v/>
      </c>
    </row>
    <row r="1035">
      <c r="B1035" s="78" t="n"/>
      <c r="C1035" s="79" t="n"/>
      <c r="D1035" s="79" t="n"/>
      <c r="E1035" s="79" t="n"/>
      <c r="F1035" s="80" t="n"/>
      <c r="G1035" s="76">
        <f>IF(D1035="","",IFERROR(INDEX(Presupuesto!$C$9:$C$33,MATCH(D1035,Presupuesto!$B$9:$B$33,0)),""))</f>
        <v/>
      </c>
      <c r="H1035" s="76">
        <f>IF(B1035="","",CHOOSE(MONTH(B1035),"Ene","Feb","Mar","Abr","May","Jun","Jul","Ago","Sep","Oct","Nov","Dic")&amp;" "&amp;YEAR(B1035))</f>
        <v/>
      </c>
      <c r="I1035" s="76">
        <f>IF(B1035="","",IF((YEAR(B1035)-YEAR(Config!$C$7))*12+MONTH(B1035)-MONTH(Config!$C$7)&lt;0,"Antes","T"&amp;(INT(((YEAR(B1035)-YEAR(Config!$C$7))*12+MONTH(B1035)-MONTH(Config!$C$7))/3)+1)))</f>
        <v/>
      </c>
      <c r="J1035" s="76">
        <f>IF(E1035="","",IFERROR(INDEX(Config!$C$11:$C$22,MATCH(E1035,Config!$B$11:$B$22,0)),"No"))</f>
        <v/>
      </c>
      <c r="K1035" s="77">
        <f>IF(B1035="","",DATE(YEAR(B1035),MONTH(B1035),1))</f>
        <v/>
      </c>
    </row>
    <row r="1036">
      <c r="B1036" s="78" t="n"/>
      <c r="C1036" s="79" t="n"/>
      <c r="D1036" s="79" t="n"/>
      <c r="E1036" s="79" t="n"/>
      <c r="F1036" s="80" t="n"/>
      <c r="G1036" s="76">
        <f>IF(D1036="","",IFERROR(INDEX(Presupuesto!$C$9:$C$33,MATCH(D1036,Presupuesto!$B$9:$B$33,0)),""))</f>
        <v/>
      </c>
      <c r="H1036" s="76">
        <f>IF(B1036="","",CHOOSE(MONTH(B1036),"Ene","Feb","Mar","Abr","May","Jun","Jul","Ago","Sep","Oct","Nov","Dic")&amp;" "&amp;YEAR(B1036))</f>
        <v/>
      </c>
      <c r="I1036" s="76">
        <f>IF(B1036="","",IF((YEAR(B1036)-YEAR(Config!$C$7))*12+MONTH(B1036)-MONTH(Config!$C$7)&lt;0,"Antes","T"&amp;(INT(((YEAR(B1036)-YEAR(Config!$C$7))*12+MONTH(B1036)-MONTH(Config!$C$7))/3)+1)))</f>
        <v/>
      </c>
      <c r="J1036" s="76">
        <f>IF(E1036="","",IFERROR(INDEX(Config!$C$11:$C$22,MATCH(E1036,Config!$B$11:$B$22,0)),"No"))</f>
        <v/>
      </c>
      <c r="K1036" s="77">
        <f>IF(B1036="","",DATE(YEAR(B1036),MONTH(B1036),1))</f>
        <v/>
      </c>
    </row>
    <row r="1037">
      <c r="B1037" s="78" t="n"/>
      <c r="C1037" s="79" t="n"/>
      <c r="D1037" s="79" t="n"/>
      <c r="E1037" s="79" t="n"/>
      <c r="F1037" s="80" t="n"/>
      <c r="G1037" s="76">
        <f>IF(D1037="","",IFERROR(INDEX(Presupuesto!$C$9:$C$33,MATCH(D1037,Presupuesto!$B$9:$B$33,0)),""))</f>
        <v/>
      </c>
      <c r="H1037" s="76">
        <f>IF(B1037="","",CHOOSE(MONTH(B1037),"Ene","Feb","Mar","Abr","May","Jun","Jul","Ago","Sep","Oct","Nov","Dic")&amp;" "&amp;YEAR(B1037))</f>
        <v/>
      </c>
      <c r="I1037" s="76">
        <f>IF(B1037="","",IF((YEAR(B1037)-YEAR(Config!$C$7))*12+MONTH(B1037)-MONTH(Config!$C$7)&lt;0,"Antes","T"&amp;(INT(((YEAR(B1037)-YEAR(Config!$C$7))*12+MONTH(B1037)-MONTH(Config!$C$7))/3)+1)))</f>
        <v/>
      </c>
      <c r="J1037" s="76">
        <f>IF(E1037="","",IFERROR(INDEX(Config!$C$11:$C$22,MATCH(E1037,Config!$B$11:$B$22,0)),"No"))</f>
        <v/>
      </c>
      <c r="K1037" s="77">
        <f>IF(B1037="","",DATE(YEAR(B1037),MONTH(B1037),1))</f>
        <v/>
      </c>
    </row>
    <row r="1038">
      <c r="B1038" s="78" t="n"/>
      <c r="C1038" s="79" t="n"/>
      <c r="D1038" s="79" t="n"/>
      <c r="E1038" s="79" t="n"/>
      <c r="F1038" s="80" t="n"/>
      <c r="G1038" s="76">
        <f>IF(D1038="","",IFERROR(INDEX(Presupuesto!$C$9:$C$33,MATCH(D1038,Presupuesto!$B$9:$B$33,0)),""))</f>
        <v/>
      </c>
      <c r="H1038" s="76">
        <f>IF(B1038="","",CHOOSE(MONTH(B1038),"Ene","Feb","Mar","Abr","May","Jun","Jul","Ago","Sep","Oct","Nov","Dic")&amp;" "&amp;YEAR(B1038))</f>
        <v/>
      </c>
      <c r="I1038" s="76">
        <f>IF(B1038="","",IF((YEAR(B1038)-YEAR(Config!$C$7))*12+MONTH(B1038)-MONTH(Config!$C$7)&lt;0,"Antes","T"&amp;(INT(((YEAR(B1038)-YEAR(Config!$C$7))*12+MONTH(B1038)-MONTH(Config!$C$7))/3)+1)))</f>
        <v/>
      </c>
      <c r="J1038" s="76">
        <f>IF(E1038="","",IFERROR(INDEX(Config!$C$11:$C$22,MATCH(E1038,Config!$B$11:$B$22,0)),"No"))</f>
        <v/>
      </c>
      <c r="K1038" s="77">
        <f>IF(B1038="","",DATE(YEAR(B1038),MONTH(B1038),1))</f>
        <v/>
      </c>
    </row>
    <row r="1039">
      <c r="B1039" s="78" t="n"/>
      <c r="C1039" s="79" t="n"/>
      <c r="D1039" s="79" t="n"/>
      <c r="E1039" s="79" t="n"/>
      <c r="F1039" s="80" t="n"/>
      <c r="G1039" s="76">
        <f>IF(D1039="","",IFERROR(INDEX(Presupuesto!$C$9:$C$33,MATCH(D1039,Presupuesto!$B$9:$B$33,0)),""))</f>
        <v/>
      </c>
      <c r="H1039" s="76">
        <f>IF(B1039="","",CHOOSE(MONTH(B1039),"Ene","Feb","Mar","Abr","May","Jun","Jul","Ago","Sep","Oct","Nov","Dic")&amp;" "&amp;YEAR(B1039))</f>
        <v/>
      </c>
      <c r="I1039" s="76">
        <f>IF(B1039="","",IF((YEAR(B1039)-YEAR(Config!$C$7))*12+MONTH(B1039)-MONTH(Config!$C$7)&lt;0,"Antes","T"&amp;(INT(((YEAR(B1039)-YEAR(Config!$C$7))*12+MONTH(B1039)-MONTH(Config!$C$7))/3)+1)))</f>
        <v/>
      </c>
      <c r="J1039" s="76">
        <f>IF(E1039="","",IFERROR(INDEX(Config!$C$11:$C$22,MATCH(E1039,Config!$B$11:$B$22,0)),"No"))</f>
        <v/>
      </c>
      <c r="K1039" s="77">
        <f>IF(B1039="","",DATE(YEAR(B1039),MONTH(B1039),1))</f>
        <v/>
      </c>
    </row>
    <row r="1040">
      <c r="B1040" s="78" t="n"/>
      <c r="C1040" s="79" t="n"/>
      <c r="D1040" s="79" t="n"/>
      <c r="E1040" s="79" t="n"/>
      <c r="F1040" s="80" t="n"/>
      <c r="G1040" s="76">
        <f>IF(D1040="","",IFERROR(INDEX(Presupuesto!$C$9:$C$33,MATCH(D1040,Presupuesto!$B$9:$B$33,0)),""))</f>
        <v/>
      </c>
      <c r="H1040" s="76">
        <f>IF(B1040="","",CHOOSE(MONTH(B1040),"Ene","Feb","Mar","Abr","May","Jun","Jul","Ago","Sep","Oct","Nov","Dic")&amp;" "&amp;YEAR(B1040))</f>
        <v/>
      </c>
      <c r="I1040" s="76">
        <f>IF(B1040="","",IF((YEAR(B1040)-YEAR(Config!$C$7))*12+MONTH(B1040)-MONTH(Config!$C$7)&lt;0,"Antes","T"&amp;(INT(((YEAR(B1040)-YEAR(Config!$C$7))*12+MONTH(B1040)-MONTH(Config!$C$7))/3)+1)))</f>
        <v/>
      </c>
      <c r="J1040" s="76">
        <f>IF(E1040="","",IFERROR(INDEX(Config!$C$11:$C$22,MATCH(E1040,Config!$B$11:$B$22,0)),"No"))</f>
        <v/>
      </c>
      <c r="K1040" s="77">
        <f>IF(B1040="","",DATE(YEAR(B1040),MONTH(B1040),1))</f>
        <v/>
      </c>
    </row>
    <row r="1041">
      <c r="B1041" s="78" t="n"/>
      <c r="C1041" s="79" t="n"/>
      <c r="D1041" s="79" t="n"/>
      <c r="E1041" s="79" t="n"/>
      <c r="F1041" s="80" t="n"/>
      <c r="G1041" s="76">
        <f>IF(D1041="","",IFERROR(INDEX(Presupuesto!$C$9:$C$33,MATCH(D1041,Presupuesto!$B$9:$B$33,0)),""))</f>
        <v/>
      </c>
      <c r="H1041" s="76">
        <f>IF(B1041="","",CHOOSE(MONTH(B1041),"Ene","Feb","Mar","Abr","May","Jun","Jul","Ago","Sep","Oct","Nov","Dic")&amp;" "&amp;YEAR(B1041))</f>
        <v/>
      </c>
      <c r="I1041" s="76">
        <f>IF(B1041="","",IF((YEAR(B1041)-YEAR(Config!$C$7))*12+MONTH(B1041)-MONTH(Config!$C$7)&lt;0,"Antes","T"&amp;(INT(((YEAR(B1041)-YEAR(Config!$C$7))*12+MONTH(B1041)-MONTH(Config!$C$7))/3)+1)))</f>
        <v/>
      </c>
      <c r="J1041" s="76">
        <f>IF(E1041="","",IFERROR(INDEX(Config!$C$11:$C$22,MATCH(E1041,Config!$B$11:$B$22,0)),"No"))</f>
        <v/>
      </c>
      <c r="K1041" s="77">
        <f>IF(B1041="","",DATE(YEAR(B1041),MONTH(B1041),1))</f>
        <v/>
      </c>
    </row>
    <row r="1042">
      <c r="B1042" s="78" t="n"/>
      <c r="C1042" s="79" t="n"/>
      <c r="D1042" s="79" t="n"/>
      <c r="E1042" s="79" t="n"/>
      <c r="F1042" s="80" t="n"/>
      <c r="G1042" s="76">
        <f>IF(D1042="","",IFERROR(INDEX(Presupuesto!$C$9:$C$33,MATCH(D1042,Presupuesto!$B$9:$B$33,0)),""))</f>
        <v/>
      </c>
      <c r="H1042" s="76">
        <f>IF(B1042="","",CHOOSE(MONTH(B1042),"Ene","Feb","Mar","Abr","May","Jun","Jul","Ago","Sep","Oct","Nov","Dic")&amp;" "&amp;YEAR(B1042))</f>
        <v/>
      </c>
      <c r="I1042" s="76">
        <f>IF(B1042="","",IF((YEAR(B1042)-YEAR(Config!$C$7))*12+MONTH(B1042)-MONTH(Config!$C$7)&lt;0,"Antes","T"&amp;(INT(((YEAR(B1042)-YEAR(Config!$C$7))*12+MONTH(B1042)-MONTH(Config!$C$7))/3)+1)))</f>
        <v/>
      </c>
      <c r="J1042" s="76">
        <f>IF(E1042="","",IFERROR(INDEX(Config!$C$11:$C$22,MATCH(E1042,Config!$B$11:$B$22,0)),"No"))</f>
        <v/>
      </c>
      <c r="K1042" s="77">
        <f>IF(B1042="","",DATE(YEAR(B1042),MONTH(B1042),1))</f>
        <v/>
      </c>
    </row>
    <row r="1043">
      <c r="B1043" s="78" t="n"/>
      <c r="C1043" s="79" t="n"/>
      <c r="D1043" s="79" t="n"/>
      <c r="E1043" s="79" t="n"/>
      <c r="F1043" s="80" t="n"/>
      <c r="G1043" s="76">
        <f>IF(D1043="","",IFERROR(INDEX(Presupuesto!$C$9:$C$33,MATCH(D1043,Presupuesto!$B$9:$B$33,0)),""))</f>
        <v/>
      </c>
      <c r="H1043" s="76">
        <f>IF(B1043="","",CHOOSE(MONTH(B1043),"Ene","Feb","Mar","Abr","May","Jun","Jul","Ago","Sep","Oct","Nov","Dic")&amp;" "&amp;YEAR(B1043))</f>
        <v/>
      </c>
      <c r="I1043" s="76">
        <f>IF(B1043="","",IF((YEAR(B1043)-YEAR(Config!$C$7))*12+MONTH(B1043)-MONTH(Config!$C$7)&lt;0,"Antes","T"&amp;(INT(((YEAR(B1043)-YEAR(Config!$C$7))*12+MONTH(B1043)-MONTH(Config!$C$7))/3)+1)))</f>
        <v/>
      </c>
      <c r="J1043" s="76">
        <f>IF(E1043="","",IFERROR(INDEX(Config!$C$11:$C$22,MATCH(E1043,Config!$B$11:$B$22,0)),"No"))</f>
        <v/>
      </c>
      <c r="K1043" s="77">
        <f>IF(B1043="","",DATE(YEAR(B1043),MONTH(B1043),1))</f>
        <v/>
      </c>
    </row>
    <row r="1044">
      <c r="B1044" s="78" t="n"/>
      <c r="C1044" s="79" t="n"/>
      <c r="D1044" s="79" t="n"/>
      <c r="E1044" s="79" t="n"/>
      <c r="F1044" s="80" t="n"/>
      <c r="G1044" s="76">
        <f>IF(D1044="","",IFERROR(INDEX(Presupuesto!$C$9:$C$33,MATCH(D1044,Presupuesto!$B$9:$B$33,0)),""))</f>
        <v/>
      </c>
      <c r="H1044" s="76">
        <f>IF(B1044="","",CHOOSE(MONTH(B1044),"Ene","Feb","Mar","Abr","May","Jun","Jul","Ago","Sep","Oct","Nov","Dic")&amp;" "&amp;YEAR(B1044))</f>
        <v/>
      </c>
      <c r="I1044" s="76">
        <f>IF(B1044="","",IF((YEAR(B1044)-YEAR(Config!$C$7))*12+MONTH(B1044)-MONTH(Config!$C$7)&lt;0,"Antes","T"&amp;(INT(((YEAR(B1044)-YEAR(Config!$C$7))*12+MONTH(B1044)-MONTH(Config!$C$7))/3)+1)))</f>
        <v/>
      </c>
      <c r="J1044" s="76">
        <f>IF(E1044="","",IFERROR(INDEX(Config!$C$11:$C$22,MATCH(E1044,Config!$B$11:$B$22,0)),"No"))</f>
        <v/>
      </c>
      <c r="K1044" s="77">
        <f>IF(B1044="","",DATE(YEAR(B1044),MONTH(B1044),1))</f>
        <v/>
      </c>
    </row>
    <row r="1045">
      <c r="B1045" s="78" t="n"/>
      <c r="C1045" s="79" t="n"/>
      <c r="D1045" s="79" t="n"/>
      <c r="E1045" s="79" t="n"/>
      <c r="F1045" s="80" t="n"/>
      <c r="G1045" s="76">
        <f>IF(D1045="","",IFERROR(INDEX(Presupuesto!$C$9:$C$33,MATCH(D1045,Presupuesto!$B$9:$B$33,0)),""))</f>
        <v/>
      </c>
      <c r="H1045" s="76">
        <f>IF(B1045="","",CHOOSE(MONTH(B1045),"Ene","Feb","Mar","Abr","May","Jun","Jul","Ago","Sep","Oct","Nov","Dic")&amp;" "&amp;YEAR(B1045))</f>
        <v/>
      </c>
      <c r="I1045" s="76">
        <f>IF(B1045="","",IF((YEAR(B1045)-YEAR(Config!$C$7))*12+MONTH(B1045)-MONTH(Config!$C$7)&lt;0,"Antes","T"&amp;(INT(((YEAR(B1045)-YEAR(Config!$C$7))*12+MONTH(B1045)-MONTH(Config!$C$7))/3)+1)))</f>
        <v/>
      </c>
      <c r="J1045" s="76">
        <f>IF(E1045="","",IFERROR(INDEX(Config!$C$11:$C$22,MATCH(E1045,Config!$B$11:$B$22,0)),"No"))</f>
        <v/>
      </c>
      <c r="K1045" s="77">
        <f>IF(B1045="","",DATE(YEAR(B1045),MONTH(B1045),1))</f>
        <v/>
      </c>
    </row>
    <row r="1046">
      <c r="B1046" s="78" t="n"/>
      <c r="C1046" s="79" t="n"/>
      <c r="D1046" s="79" t="n"/>
      <c r="E1046" s="79" t="n"/>
      <c r="F1046" s="80" t="n"/>
      <c r="G1046" s="76">
        <f>IF(D1046="","",IFERROR(INDEX(Presupuesto!$C$9:$C$33,MATCH(D1046,Presupuesto!$B$9:$B$33,0)),""))</f>
        <v/>
      </c>
      <c r="H1046" s="76">
        <f>IF(B1046="","",CHOOSE(MONTH(B1046),"Ene","Feb","Mar","Abr","May","Jun","Jul","Ago","Sep","Oct","Nov","Dic")&amp;" "&amp;YEAR(B1046))</f>
        <v/>
      </c>
      <c r="I1046" s="76">
        <f>IF(B1046="","",IF((YEAR(B1046)-YEAR(Config!$C$7))*12+MONTH(B1046)-MONTH(Config!$C$7)&lt;0,"Antes","T"&amp;(INT(((YEAR(B1046)-YEAR(Config!$C$7))*12+MONTH(B1046)-MONTH(Config!$C$7))/3)+1)))</f>
        <v/>
      </c>
      <c r="J1046" s="76">
        <f>IF(E1046="","",IFERROR(INDEX(Config!$C$11:$C$22,MATCH(E1046,Config!$B$11:$B$22,0)),"No"))</f>
        <v/>
      </c>
      <c r="K1046" s="77">
        <f>IF(B1046="","",DATE(YEAR(B1046),MONTH(B1046),1))</f>
        <v/>
      </c>
    </row>
    <row r="1047">
      <c r="B1047" s="78" t="n"/>
      <c r="C1047" s="79" t="n"/>
      <c r="D1047" s="79" t="n"/>
      <c r="E1047" s="79" t="n"/>
      <c r="F1047" s="80" t="n"/>
      <c r="G1047" s="76">
        <f>IF(D1047="","",IFERROR(INDEX(Presupuesto!$C$9:$C$33,MATCH(D1047,Presupuesto!$B$9:$B$33,0)),""))</f>
        <v/>
      </c>
      <c r="H1047" s="76">
        <f>IF(B1047="","",CHOOSE(MONTH(B1047),"Ene","Feb","Mar","Abr","May","Jun","Jul","Ago","Sep","Oct","Nov","Dic")&amp;" "&amp;YEAR(B1047))</f>
        <v/>
      </c>
      <c r="I1047" s="76">
        <f>IF(B1047="","",IF((YEAR(B1047)-YEAR(Config!$C$7))*12+MONTH(B1047)-MONTH(Config!$C$7)&lt;0,"Antes","T"&amp;(INT(((YEAR(B1047)-YEAR(Config!$C$7))*12+MONTH(B1047)-MONTH(Config!$C$7))/3)+1)))</f>
        <v/>
      </c>
      <c r="J1047" s="76">
        <f>IF(E1047="","",IFERROR(INDEX(Config!$C$11:$C$22,MATCH(E1047,Config!$B$11:$B$22,0)),"No"))</f>
        <v/>
      </c>
      <c r="K1047" s="77">
        <f>IF(B1047="","",DATE(YEAR(B1047),MONTH(B1047),1))</f>
        <v/>
      </c>
    </row>
    <row r="1048">
      <c r="B1048" s="78" t="n"/>
      <c r="C1048" s="79" t="n"/>
      <c r="D1048" s="79" t="n"/>
      <c r="E1048" s="79" t="n"/>
      <c r="F1048" s="80" t="n"/>
      <c r="G1048" s="76">
        <f>IF(D1048="","",IFERROR(INDEX(Presupuesto!$C$9:$C$33,MATCH(D1048,Presupuesto!$B$9:$B$33,0)),""))</f>
        <v/>
      </c>
      <c r="H1048" s="76">
        <f>IF(B1048="","",CHOOSE(MONTH(B1048),"Ene","Feb","Mar","Abr","May","Jun","Jul","Ago","Sep","Oct","Nov","Dic")&amp;" "&amp;YEAR(B1048))</f>
        <v/>
      </c>
      <c r="I1048" s="76">
        <f>IF(B1048="","",IF((YEAR(B1048)-YEAR(Config!$C$7))*12+MONTH(B1048)-MONTH(Config!$C$7)&lt;0,"Antes","T"&amp;(INT(((YEAR(B1048)-YEAR(Config!$C$7))*12+MONTH(B1048)-MONTH(Config!$C$7))/3)+1)))</f>
        <v/>
      </c>
      <c r="J1048" s="76">
        <f>IF(E1048="","",IFERROR(INDEX(Config!$C$11:$C$22,MATCH(E1048,Config!$B$11:$B$22,0)),"No"))</f>
        <v/>
      </c>
      <c r="K1048" s="77">
        <f>IF(B1048="","",DATE(YEAR(B1048),MONTH(B1048),1))</f>
        <v/>
      </c>
    </row>
    <row r="1049">
      <c r="B1049" s="78" t="n"/>
      <c r="C1049" s="79" t="n"/>
      <c r="D1049" s="79" t="n"/>
      <c r="E1049" s="79" t="n"/>
      <c r="F1049" s="80" t="n"/>
      <c r="G1049" s="76">
        <f>IF(D1049="","",IFERROR(INDEX(Presupuesto!$C$9:$C$33,MATCH(D1049,Presupuesto!$B$9:$B$33,0)),""))</f>
        <v/>
      </c>
      <c r="H1049" s="76">
        <f>IF(B1049="","",CHOOSE(MONTH(B1049),"Ene","Feb","Mar","Abr","May","Jun","Jul","Ago","Sep","Oct","Nov","Dic")&amp;" "&amp;YEAR(B1049))</f>
        <v/>
      </c>
      <c r="I1049" s="76">
        <f>IF(B1049="","",IF((YEAR(B1049)-YEAR(Config!$C$7))*12+MONTH(B1049)-MONTH(Config!$C$7)&lt;0,"Antes","T"&amp;(INT(((YEAR(B1049)-YEAR(Config!$C$7))*12+MONTH(B1049)-MONTH(Config!$C$7))/3)+1)))</f>
        <v/>
      </c>
      <c r="J1049" s="76">
        <f>IF(E1049="","",IFERROR(INDEX(Config!$C$11:$C$22,MATCH(E1049,Config!$B$11:$B$22,0)),"No"))</f>
        <v/>
      </c>
      <c r="K1049" s="77">
        <f>IF(B1049="","",DATE(YEAR(B1049),MONTH(B1049),1))</f>
        <v/>
      </c>
    </row>
    <row r="1050">
      <c r="B1050" s="78" t="n"/>
      <c r="C1050" s="79" t="n"/>
      <c r="D1050" s="79" t="n"/>
      <c r="E1050" s="79" t="n"/>
      <c r="F1050" s="80" t="n"/>
      <c r="G1050" s="76">
        <f>IF(D1050="","",IFERROR(INDEX(Presupuesto!$C$9:$C$33,MATCH(D1050,Presupuesto!$B$9:$B$33,0)),""))</f>
        <v/>
      </c>
      <c r="H1050" s="76">
        <f>IF(B1050="","",CHOOSE(MONTH(B1050),"Ene","Feb","Mar","Abr","May","Jun","Jul","Ago","Sep","Oct","Nov","Dic")&amp;" "&amp;YEAR(B1050))</f>
        <v/>
      </c>
      <c r="I1050" s="76">
        <f>IF(B1050="","",IF((YEAR(B1050)-YEAR(Config!$C$7))*12+MONTH(B1050)-MONTH(Config!$C$7)&lt;0,"Antes","T"&amp;(INT(((YEAR(B1050)-YEAR(Config!$C$7))*12+MONTH(B1050)-MONTH(Config!$C$7))/3)+1)))</f>
        <v/>
      </c>
      <c r="J1050" s="76">
        <f>IF(E1050="","",IFERROR(INDEX(Config!$C$11:$C$22,MATCH(E1050,Config!$B$11:$B$22,0)),"No"))</f>
        <v/>
      </c>
      <c r="K1050" s="77">
        <f>IF(B1050="","",DATE(YEAR(B1050),MONTH(B1050),1))</f>
        <v/>
      </c>
    </row>
    <row r="1051">
      <c r="B1051" s="78" t="n"/>
      <c r="C1051" s="79" t="n"/>
      <c r="D1051" s="79" t="n"/>
      <c r="E1051" s="79" t="n"/>
      <c r="F1051" s="80" t="n"/>
      <c r="G1051" s="76">
        <f>IF(D1051="","",IFERROR(INDEX(Presupuesto!$C$9:$C$33,MATCH(D1051,Presupuesto!$B$9:$B$33,0)),""))</f>
        <v/>
      </c>
      <c r="H1051" s="76">
        <f>IF(B1051="","",CHOOSE(MONTH(B1051),"Ene","Feb","Mar","Abr","May","Jun","Jul","Ago","Sep","Oct","Nov","Dic")&amp;" "&amp;YEAR(B1051))</f>
        <v/>
      </c>
      <c r="I1051" s="76">
        <f>IF(B1051="","",IF((YEAR(B1051)-YEAR(Config!$C$7))*12+MONTH(B1051)-MONTH(Config!$C$7)&lt;0,"Antes","T"&amp;(INT(((YEAR(B1051)-YEAR(Config!$C$7))*12+MONTH(B1051)-MONTH(Config!$C$7))/3)+1)))</f>
        <v/>
      </c>
      <c r="J1051" s="76">
        <f>IF(E1051="","",IFERROR(INDEX(Config!$C$11:$C$22,MATCH(E1051,Config!$B$11:$B$22,0)),"No"))</f>
        <v/>
      </c>
      <c r="K1051" s="77">
        <f>IF(B1051="","",DATE(YEAR(B1051),MONTH(B1051),1))</f>
        <v/>
      </c>
    </row>
    <row r="1052">
      <c r="B1052" s="78" t="n"/>
      <c r="C1052" s="79" t="n"/>
      <c r="D1052" s="79" t="n"/>
      <c r="E1052" s="79" t="n"/>
      <c r="F1052" s="80" t="n"/>
      <c r="G1052" s="76">
        <f>IF(D1052="","",IFERROR(INDEX(Presupuesto!$C$9:$C$33,MATCH(D1052,Presupuesto!$B$9:$B$33,0)),""))</f>
        <v/>
      </c>
      <c r="H1052" s="76">
        <f>IF(B1052="","",CHOOSE(MONTH(B1052),"Ene","Feb","Mar","Abr","May","Jun","Jul","Ago","Sep","Oct","Nov","Dic")&amp;" "&amp;YEAR(B1052))</f>
        <v/>
      </c>
      <c r="I1052" s="76">
        <f>IF(B1052="","",IF((YEAR(B1052)-YEAR(Config!$C$7))*12+MONTH(B1052)-MONTH(Config!$C$7)&lt;0,"Antes","T"&amp;(INT(((YEAR(B1052)-YEAR(Config!$C$7))*12+MONTH(B1052)-MONTH(Config!$C$7))/3)+1)))</f>
        <v/>
      </c>
      <c r="J1052" s="76">
        <f>IF(E1052="","",IFERROR(INDEX(Config!$C$11:$C$22,MATCH(E1052,Config!$B$11:$B$22,0)),"No"))</f>
        <v/>
      </c>
      <c r="K1052" s="77">
        <f>IF(B1052="","",DATE(YEAR(B1052),MONTH(B1052),1))</f>
        <v/>
      </c>
    </row>
    <row r="1053">
      <c r="B1053" s="78" t="n"/>
      <c r="C1053" s="79" t="n"/>
      <c r="D1053" s="79" t="n"/>
      <c r="E1053" s="79" t="n"/>
      <c r="F1053" s="80" t="n"/>
      <c r="G1053" s="76">
        <f>IF(D1053="","",IFERROR(INDEX(Presupuesto!$C$9:$C$33,MATCH(D1053,Presupuesto!$B$9:$B$33,0)),""))</f>
        <v/>
      </c>
      <c r="H1053" s="76">
        <f>IF(B1053="","",CHOOSE(MONTH(B1053),"Ene","Feb","Mar","Abr","May","Jun","Jul","Ago","Sep","Oct","Nov","Dic")&amp;" "&amp;YEAR(B1053))</f>
        <v/>
      </c>
      <c r="I1053" s="76">
        <f>IF(B1053="","",IF((YEAR(B1053)-YEAR(Config!$C$7))*12+MONTH(B1053)-MONTH(Config!$C$7)&lt;0,"Antes","T"&amp;(INT(((YEAR(B1053)-YEAR(Config!$C$7))*12+MONTH(B1053)-MONTH(Config!$C$7))/3)+1)))</f>
        <v/>
      </c>
      <c r="J1053" s="76">
        <f>IF(E1053="","",IFERROR(INDEX(Config!$C$11:$C$22,MATCH(E1053,Config!$B$11:$B$22,0)),"No"))</f>
        <v/>
      </c>
      <c r="K1053" s="77">
        <f>IF(B1053="","",DATE(YEAR(B1053),MONTH(B1053),1))</f>
        <v/>
      </c>
    </row>
    <row r="1054">
      <c r="B1054" s="78" t="n"/>
      <c r="C1054" s="79" t="n"/>
      <c r="D1054" s="79" t="n"/>
      <c r="E1054" s="79" t="n"/>
      <c r="F1054" s="80" t="n"/>
      <c r="G1054" s="76">
        <f>IF(D1054="","",IFERROR(INDEX(Presupuesto!$C$9:$C$33,MATCH(D1054,Presupuesto!$B$9:$B$33,0)),""))</f>
        <v/>
      </c>
      <c r="H1054" s="76">
        <f>IF(B1054="","",CHOOSE(MONTH(B1054),"Ene","Feb","Mar","Abr","May","Jun","Jul","Ago","Sep","Oct","Nov","Dic")&amp;" "&amp;YEAR(B1054))</f>
        <v/>
      </c>
      <c r="I1054" s="76">
        <f>IF(B1054="","",IF((YEAR(B1054)-YEAR(Config!$C$7))*12+MONTH(B1054)-MONTH(Config!$C$7)&lt;0,"Antes","T"&amp;(INT(((YEAR(B1054)-YEAR(Config!$C$7))*12+MONTH(B1054)-MONTH(Config!$C$7))/3)+1)))</f>
        <v/>
      </c>
      <c r="J1054" s="76">
        <f>IF(E1054="","",IFERROR(INDEX(Config!$C$11:$C$22,MATCH(E1054,Config!$B$11:$B$22,0)),"No"))</f>
        <v/>
      </c>
      <c r="K1054" s="77">
        <f>IF(B1054="","",DATE(YEAR(B1054),MONTH(B1054),1))</f>
        <v/>
      </c>
    </row>
    <row r="1055">
      <c r="B1055" s="78" t="n"/>
      <c r="C1055" s="79" t="n"/>
      <c r="D1055" s="79" t="n"/>
      <c r="E1055" s="79" t="n"/>
      <c r="F1055" s="80" t="n"/>
      <c r="G1055" s="76">
        <f>IF(D1055="","",IFERROR(INDEX(Presupuesto!$C$9:$C$33,MATCH(D1055,Presupuesto!$B$9:$B$33,0)),""))</f>
        <v/>
      </c>
      <c r="H1055" s="76">
        <f>IF(B1055="","",CHOOSE(MONTH(B1055),"Ene","Feb","Mar","Abr","May","Jun","Jul","Ago","Sep","Oct","Nov","Dic")&amp;" "&amp;YEAR(B1055))</f>
        <v/>
      </c>
      <c r="I1055" s="76">
        <f>IF(B1055="","",IF((YEAR(B1055)-YEAR(Config!$C$7))*12+MONTH(B1055)-MONTH(Config!$C$7)&lt;0,"Antes","T"&amp;(INT(((YEAR(B1055)-YEAR(Config!$C$7))*12+MONTH(B1055)-MONTH(Config!$C$7))/3)+1)))</f>
        <v/>
      </c>
      <c r="J1055" s="76">
        <f>IF(E1055="","",IFERROR(INDEX(Config!$C$11:$C$22,MATCH(E1055,Config!$B$11:$B$22,0)),"No"))</f>
        <v/>
      </c>
      <c r="K1055" s="77">
        <f>IF(B1055="","",DATE(YEAR(B1055),MONTH(B1055),1))</f>
        <v/>
      </c>
    </row>
    <row r="1056">
      <c r="B1056" s="78" t="n"/>
      <c r="C1056" s="79" t="n"/>
      <c r="D1056" s="79" t="n"/>
      <c r="E1056" s="79" t="n"/>
      <c r="F1056" s="80" t="n"/>
      <c r="G1056" s="76">
        <f>IF(D1056="","",IFERROR(INDEX(Presupuesto!$C$9:$C$33,MATCH(D1056,Presupuesto!$B$9:$B$33,0)),""))</f>
        <v/>
      </c>
      <c r="H1056" s="76">
        <f>IF(B1056="","",CHOOSE(MONTH(B1056),"Ene","Feb","Mar","Abr","May","Jun","Jul","Ago","Sep","Oct","Nov","Dic")&amp;" "&amp;YEAR(B1056))</f>
        <v/>
      </c>
      <c r="I1056" s="76">
        <f>IF(B1056="","",IF((YEAR(B1056)-YEAR(Config!$C$7))*12+MONTH(B1056)-MONTH(Config!$C$7)&lt;0,"Antes","T"&amp;(INT(((YEAR(B1056)-YEAR(Config!$C$7))*12+MONTH(B1056)-MONTH(Config!$C$7))/3)+1)))</f>
        <v/>
      </c>
      <c r="J1056" s="76">
        <f>IF(E1056="","",IFERROR(INDEX(Config!$C$11:$C$22,MATCH(E1056,Config!$B$11:$B$22,0)),"No"))</f>
        <v/>
      </c>
      <c r="K1056" s="77">
        <f>IF(B1056="","",DATE(YEAR(B1056),MONTH(B1056),1))</f>
        <v/>
      </c>
    </row>
    <row r="1057">
      <c r="B1057" s="78" t="n"/>
      <c r="C1057" s="79" t="n"/>
      <c r="D1057" s="79" t="n"/>
      <c r="E1057" s="79" t="n"/>
      <c r="F1057" s="80" t="n"/>
      <c r="G1057" s="76">
        <f>IF(D1057="","",IFERROR(INDEX(Presupuesto!$C$9:$C$33,MATCH(D1057,Presupuesto!$B$9:$B$33,0)),""))</f>
        <v/>
      </c>
      <c r="H1057" s="76">
        <f>IF(B1057="","",CHOOSE(MONTH(B1057),"Ene","Feb","Mar","Abr","May","Jun","Jul","Ago","Sep","Oct","Nov","Dic")&amp;" "&amp;YEAR(B1057))</f>
        <v/>
      </c>
      <c r="I1057" s="76">
        <f>IF(B1057="","",IF((YEAR(B1057)-YEAR(Config!$C$7))*12+MONTH(B1057)-MONTH(Config!$C$7)&lt;0,"Antes","T"&amp;(INT(((YEAR(B1057)-YEAR(Config!$C$7))*12+MONTH(B1057)-MONTH(Config!$C$7))/3)+1)))</f>
        <v/>
      </c>
      <c r="J1057" s="76">
        <f>IF(E1057="","",IFERROR(INDEX(Config!$C$11:$C$22,MATCH(E1057,Config!$B$11:$B$22,0)),"No"))</f>
        <v/>
      </c>
      <c r="K1057" s="77">
        <f>IF(B1057="","",DATE(YEAR(B1057),MONTH(B1057),1))</f>
        <v/>
      </c>
    </row>
    <row r="1058">
      <c r="B1058" s="78" t="n"/>
      <c r="C1058" s="79" t="n"/>
      <c r="D1058" s="79" t="n"/>
      <c r="E1058" s="79" t="n"/>
      <c r="F1058" s="80" t="n"/>
      <c r="G1058" s="76">
        <f>IF(D1058="","",IFERROR(INDEX(Presupuesto!$C$9:$C$33,MATCH(D1058,Presupuesto!$B$9:$B$33,0)),""))</f>
        <v/>
      </c>
      <c r="H1058" s="76">
        <f>IF(B1058="","",CHOOSE(MONTH(B1058),"Ene","Feb","Mar","Abr","May","Jun","Jul","Ago","Sep","Oct","Nov","Dic")&amp;" "&amp;YEAR(B1058))</f>
        <v/>
      </c>
      <c r="I1058" s="76">
        <f>IF(B1058="","",IF((YEAR(B1058)-YEAR(Config!$C$7))*12+MONTH(B1058)-MONTH(Config!$C$7)&lt;0,"Antes","T"&amp;(INT(((YEAR(B1058)-YEAR(Config!$C$7))*12+MONTH(B1058)-MONTH(Config!$C$7))/3)+1)))</f>
        <v/>
      </c>
      <c r="J1058" s="76">
        <f>IF(E1058="","",IFERROR(INDEX(Config!$C$11:$C$22,MATCH(E1058,Config!$B$11:$B$22,0)),"No"))</f>
        <v/>
      </c>
      <c r="K1058" s="77">
        <f>IF(B1058="","",DATE(YEAR(B1058),MONTH(B1058),1))</f>
        <v/>
      </c>
    </row>
    <row r="1059">
      <c r="B1059" s="78" t="n"/>
      <c r="C1059" s="79" t="n"/>
      <c r="D1059" s="79" t="n"/>
      <c r="E1059" s="79" t="n"/>
      <c r="F1059" s="80" t="n"/>
      <c r="G1059" s="76">
        <f>IF(D1059="","",IFERROR(INDEX(Presupuesto!$C$9:$C$33,MATCH(D1059,Presupuesto!$B$9:$B$33,0)),""))</f>
        <v/>
      </c>
      <c r="H1059" s="76">
        <f>IF(B1059="","",CHOOSE(MONTH(B1059),"Ene","Feb","Mar","Abr","May","Jun","Jul","Ago","Sep","Oct","Nov","Dic")&amp;" "&amp;YEAR(B1059))</f>
        <v/>
      </c>
      <c r="I1059" s="76">
        <f>IF(B1059="","",IF((YEAR(B1059)-YEAR(Config!$C$7))*12+MONTH(B1059)-MONTH(Config!$C$7)&lt;0,"Antes","T"&amp;(INT(((YEAR(B1059)-YEAR(Config!$C$7))*12+MONTH(B1059)-MONTH(Config!$C$7))/3)+1)))</f>
        <v/>
      </c>
      <c r="J1059" s="76">
        <f>IF(E1059="","",IFERROR(INDEX(Config!$C$11:$C$22,MATCH(E1059,Config!$B$11:$B$22,0)),"No"))</f>
        <v/>
      </c>
      <c r="K1059" s="77">
        <f>IF(B1059="","",DATE(YEAR(B1059),MONTH(B1059),1))</f>
        <v/>
      </c>
    </row>
    <row r="1060">
      <c r="B1060" s="78" t="n"/>
      <c r="C1060" s="79" t="n"/>
      <c r="D1060" s="79" t="n"/>
      <c r="E1060" s="79" t="n"/>
      <c r="F1060" s="80" t="n"/>
      <c r="G1060" s="76">
        <f>IF(D1060="","",IFERROR(INDEX(Presupuesto!$C$9:$C$33,MATCH(D1060,Presupuesto!$B$9:$B$33,0)),""))</f>
        <v/>
      </c>
      <c r="H1060" s="76">
        <f>IF(B1060="","",CHOOSE(MONTH(B1060),"Ene","Feb","Mar","Abr","May","Jun","Jul","Ago","Sep","Oct","Nov","Dic")&amp;" "&amp;YEAR(B1060))</f>
        <v/>
      </c>
      <c r="I1060" s="76">
        <f>IF(B1060="","",IF((YEAR(B1060)-YEAR(Config!$C$7))*12+MONTH(B1060)-MONTH(Config!$C$7)&lt;0,"Antes","T"&amp;(INT(((YEAR(B1060)-YEAR(Config!$C$7))*12+MONTH(B1060)-MONTH(Config!$C$7))/3)+1)))</f>
        <v/>
      </c>
      <c r="J1060" s="76">
        <f>IF(E1060="","",IFERROR(INDEX(Config!$C$11:$C$22,MATCH(E1060,Config!$B$11:$B$22,0)),"No"))</f>
        <v/>
      </c>
      <c r="K1060" s="77">
        <f>IF(B1060="","",DATE(YEAR(B1060),MONTH(B1060),1))</f>
        <v/>
      </c>
    </row>
    <row r="1061">
      <c r="B1061" s="78" t="n"/>
      <c r="C1061" s="79" t="n"/>
      <c r="D1061" s="79" t="n"/>
      <c r="E1061" s="79" t="n"/>
      <c r="F1061" s="80" t="n"/>
      <c r="G1061" s="76">
        <f>IF(D1061="","",IFERROR(INDEX(Presupuesto!$C$9:$C$33,MATCH(D1061,Presupuesto!$B$9:$B$33,0)),""))</f>
        <v/>
      </c>
      <c r="H1061" s="76">
        <f>IF(B1061="","",CHOOSE(MONTH(B1061),"Ene","Feb","Mar","Abr","May","Jun","Jul","Ago","Sep","Oct","Nov","Dic")&amp;" "&amp;YEAR(B1061))</f>
        <v/>
      </c>
      <c r="I1061" s="76">
        <f>IF(B1061="","",IF((YEAR(B1061)-YEAR(Config!$C$7))*12+MONTH(B1061)-MONTH(Config!$C$7)&lt;0,"Antes","T"&amp;(INT(((YEAR(B1061)-YEAR(Config!$C$7))*12+MONTH(B1061)-MONTH(Config!$C$7))/3)+1)))</f>
        <v/>
      </c>
      <c r="J1061" s="76">
        <f>IF(E1061="","",IFERROR(INDEX(Config!$C$11:$C$22,MATCH(E1061,Config!$B$11:$B$22,0)),"No"))</f>
        <v/>
      </c>
      <c r="K1061" s="77">
        <f>IF(B1061="","",DATE(YEAR(B1061),MONTH(B1061),1))</f>
        <v/>
      </c>
    </row>
    <row r="1062">
      <c r="B1062" s="78" t="n"/>
      <c r="C1062" s="79" t="n"/>
      <c r="D1062" s="79" t="n"/>
      <c r="E1062" s="79" t="n"/>
      <c r="F1062" s="80" t="n"/>
      <c r="G1062" s="76">
        <f>IF(D1062="","",IFERROR(INDEX(Presupuesto!$C$9:$C$33,MATCH(D1062,Presupuesto!$B$9:$B$33,0)),""))</f>
        <v/>
      </c>
      <c r="H1062" s="76">
        <f>IF(B1062="","",CHOOSE(MONTH(B1062),"Ene","Feb","Mar","Abr","May","Jun","Jul","Ago","Sep","Oct","Nov","Dic")&amp;" "&amp;YEAR(B1062))</f>
        <v/>
      </c>
      <c r="I1062" s="76">
        <f>IF(B1062="","",IF((YEAR(B1062)-YEAR(Config!$C$7))*12+MONTH(B1062)-MONTH(Config!$C$7)&lt;0,"Antes","T"&amp;(INT(((YEAR(B1062)-YEAR(Config!$C$7))*12+MONTH(B1062)-MONTH(Config!$C$7))/3)+1)))</f>
        <v/>
      </c>
      <c r="J1062" s="76">
        <f>IF(E1062="","",IFERROR(INDEX(Config!$C$11:$C$22,MATCH(E1062,Config!$B$11:$B$22,0)),"No"))</f>
        <v/>
      </c>
      <c r="K1062" s="77">
        <f>IF(B1062="","",DATE(YEAR(B1062),MONTH(B1062),1))</f>
        <v/>
      </c>
    </row>
    <row r="1063">
      <c r="B1063" s="78" t="n"/>
      <c r="C1063" s="79" t="n"/>
      <c r="D1063" s="79" t="n"/>
      <c r="E1063" s="79" t="n"/>
      <c r="F1063" s="80" t="n"/>
      <c r="G1063" s="76">
        <f>IF(D1063="","",IFERROR(INDEX(Presupuesto!$C$9:$C$33,MATCH(D1063,Presupuesto!$B$9:$B$33,0)),""))</f>
        <v/>
      </c>
      <c r="H1063" s="76">
        <f>IF(B1063="","",CHOOSE(MONTH(B1063),"Ene","Feb","Mar","Abr","May","Jun","Jul","Ago","Sep","Oct","Nov","Dic")&amp;" "&amp;YEAR(B1063))</f>
        <v/>
      </c>
      <c r="I1063" s="76">
        <f>IF(B1063="","",IF((YEAR(B1063)-YEAR(Config!$C$7))*12+MONTH(B1063)-MONTH(Config!$C$7)&lt;0,"Antes","T"&amp;(INT(((YEAR(B1063)-YEAR(Config!$C$7))*12+MONTH(B1063)-MONTH(Config!$C$7))/3)+1)))</f>
        <v/>
      </c>
      <c r="J1063" s="76">
        <f>IF(E1063="","",IFERROR(INDEX(Config!$C$11:$C$22,MATCH(E1063,Config!$B$11:$B$22,0)),"No"))</f>
        <v/>
      </c>
      <c r="K1063" s="77">
        <f>IF(B1063="","",DATE(YEAR(B1063),MONTH(B1063),1))</f>
        <v/>
      </c>
    </row>
    <row r="1064">
      <c r="B1064" s="78" t="n"/>
      <c r="C1064" s="79" t="n"/>
      <c r="D1064" s="79" t="n"/>
      <c r="E1064" s="79" t="n"/>
      <c r="F1064" s="80" t="n"/>
      <c r="G1064" s="76">
        <f>IF(D1064="","",IFERROR(INDEX(Presupuesto!$C$9:$C$33,MATCH(D1064,Presupuesto!$B$9:$B$33,0)),""))</f>
        <v/>
      </c>
      <c r="H1064" s="76">
        <f>IF(B1064="","",CHOOSE(MONTH(B1064),"Ene","Feb","Mar","Abr","May","Jun","Jul","Ago","Sep","Oct","Nov","Dic")&amp;" "&amp;YEAR(B1064))</f>
        <v/>
      </c>
      <c r="I1064" s="76">
        <f>IF(B1064="","",IF((YEAR(B1064)-YEAR(Config!$C$7))*12+MONTH(B1064)-MONTH(Config!$C$7)&lt;0,"Antes","T"&amp;(INT(((YEAR(B1064)-YEAR(Config!$C$7))*12+MONTH(B1064)-MONTH(Config!$C$7))/3)+1)))</f>
        <v/>
      </c>
      <c r="J1064" s="76">
        <f>IF(E1064="","",IFERROR(INDEX(Config!$C$11:$C$22,MATCH(E1064,Config!$B$11:$B$22,0)),"No"))</f>
        <v/>
      </c>
      <c r="K1064" s="77">
        <f>IF(B1064="","",DATE(YEAR(B1064),MONTH(B1064),1))</f>
        <v/>
      </c>
    </row>
    <row r="1065">
      <c r="B1065" s="78" t="n"/>
      <c r="C1065" s="79" t="n"/>
      <c r="D1065" s="79" t="n"/>
      <c r="E1065" s="79" t="n"/>
      <c r="F1065" s="80" t="n"/>
      <c r="G1065" s="76">
        <f>IF(D1065="","",IFERROR(INDEX(Presupuesto!$C$9:$C$33,MATCH(D1065,Presupuesto!$B$9:$B$33,0)),""))</f>
        <v/>
      </c>
      <c r="H1065" s="76">
        <f>IF(B1065="","",CHOOSE(MONTH(B1065),"Ene","Feb","Mar","Abr","May","Jun","Jul","Ago","Sep","Oct","Nov","Dic")&amp;" "&amp;YEAR(B1065))</f>
        <v/>
      </c>
      <c r="I1065" s="76">
        <f>IF(B1065="","",IF((YEAR(B1065)-YEAR(Config!$C$7))*12+MONTH(B1065)-MONTH(Config!$C$7)&lt;0,"Antes","T"&amp;(INT(((YEAR(B1065)-YEAR(Config!$C$7))*12+MONTH(B1065)-MONTH(Config!$C$7))/3)+1)))</f>
        <v/>
      </c>
      <c r="J1065" s="76">
        <f>IF(E1065="","",IFERROR(INDEX(Config!$C$11:$C$22,MATCH(E1065,Config!$B$11:$B$22,0)),"No"))</f>
        <v/>
      </c>
      <c r="K1065" s="77">
        <f>IF(B1065="","",DATE(YEAR(B1065),MONTH(B1065),1))</f>
        <v/>
      </c>
    </row>
    <row r="1066">
      <c r="B1066" s="78" t="n"/>
      <c r="C1066" s="79" t="n"/>
      <c r="D1066" s="79" t="n"/>
      <c r="E1066" s="79" t="n"/>
      <c r="F1066" s="80" t="n"/>
      <c r="G1066" s="76">
        <f>IF(D1066="","",IFERROR(INDEX(Presupuesto!$C$9:$C$33,MATCH(D1066,Presupuesto!$B$9:$B$33,0)),""))</f>
        <v/>
      </c>
      <c r="H1066" s="76">
        <f>IF(B1066="","",CHOOSE(MONTH(B1066),"Ene","Feb","Mar","Abr","May","Jun","Jul","Ago","Sep","Oct","Nov","Dic")&amp;" "&amp;YEAR(B1066))</f>
        <v/>
      </c>
      <c r="I1066" s="76">
        <f>IF(B1066="","",IF((YEAR(B1066)-YEAR(Config!$C$7))*12+MONTH(B1066)-MONTH(Config!$C$7)&lt;0,"Antes","T"&amp;(INT(((YEAR(B1066)-YEAR(Config!$C$7))*12+MONTH(B1066)-MONTH(Config!$C$7))/3)+1)))</f>
        <v/>
      </c>
      <c r="J1066" s="76">
        <f>IF(E1066="","",IFERROR(INDEX(Config!$C$11:$C$22,MATCH(E1066,Config!$B$11:$B$22,0)),"No"))</f>
        <v/>
      </c>
      <c r="K1066" s="77">
        <f>IF(B1066="","",DATE(YEAR(B1066),MONTH(B1066),1))</f>
        <v/>
      </c>
    </row>
    <row r="1067">
      <c r="B1067" s="78" t="n"/>
      <c r="C1067" s="79" t="n"/>
      <c r="D1067" s="79" t="n"/>
      <c r="E1067" s="79" t="n"/>
      <c r="F1067" s="80" t="n"/>
      <c r="G1067" s="76">
        <f>IF(D1067="","",IFERROR(INDEX(Presupuesto!$C$9:$C$33,MATCH(D1067,Presupuesto!$B$9:$B$33,0)),""))</f>
        <v/>
      </c>
      <c r="H1067" s="76">
        <f>IF(B1067="","",CHOOSE(MONTH(B1067),"Ene","Feb","Mar","Abr","May","Jun","Jul","Ago","Sep","Oct","Nov","Dic")&amp;" "&amp;YEAR(B1067))</f>
        <v/>
      </c>
      <c r="I1067" s="76">
        <f>IF(B1067="","",IF((YEAR(B1067)-YEAR(Config!$C$7))*12+MONTH(B1067)-MONTH(Config!$C$7)&lt;0,"Antes","T"&amp;(INT(((YEAR(B1067)-YEAR(Config!$C$7))*12+MONTH(B1067)-MONTH(Config!$C$7))/3)+1)))</f>
        <v/>
      </c>
      <c r="J1067" s="76">
        <f>IF(E1067="","",IFERROR(INDEX(Config!$C$11:$C$22,MATCH(E1067,Config!$B$11:$B$22,0)),"No"))</f>
        <v/>
      </c>
      <c r="K1067" s="77">
        <f>IF(B1067="","",DATE(YEAR(B1067),MONTH(B1067),1))</f>
        <v/>
      </c>
    </row>
    <row r="1068">
      <c r="B1068" s="78" t="n"/>
      <c r="C1068" s="79" t="n"/>
      <c r="D1068" s="79" t="n"/>
      <c r="E1068" s="79" t="n"/>
      <c r="F1068" s="80" t="n"/>
      <c r="G1068" s="76">
        <f>IF(D1068="","",IFERROR(INDEX(Presupuesto!$C$9:$C$33,MATCH(D1068,Presupuesto!$B$9:$B$33,0)),""))</f>
        <v/>
      </c>
      <c r="H1068" s="76">
        <f>IF(B1068="","",CHOOSE(MONTH(B1068),"Ene","Feb","Mar","Abr","May","Jun","Jul","Ago","Sep","Oct","Nov","Dic")&amp;" "&amp;YEAR(B1068))</f>
        <v/>
      </c>
      <c r="I1068" s="76">
        <f>IF(B1068="","",IF((YEAR(B1068)-YEAR(Config!$C$7))*12+MONTH(B1068)-MONTH(Config!$C$7)&lt;0,"Antes","T"&amp;(INT(((YEAR(B1068)-YEAR(Config!$C$7))*12+MONTH(B1068)-MONTH(Config!$C$7))/3)+1)))</f>
        <v/>
      </c>
      <c r="J1068" s="76">
        <f>IF(E1068="","",IFERROR(INDEX(Config!$C$11:$C$22,MATCH(E1068,Config!$B$11:$B$22,0)),"No"))</f>
        <v/>
      </c>
      <c r="K1068" s="77">
        <f>IF(B1068="","",DATE(YEAR(B1068),MONTH(B1068),1))</f>
        <v/>
      </c>
    </row>
    <row r="1069">
      <c r="B1069" s="78" t="n"/>
      <c r="C1069" s="79" t="n"/>
      <c r="D1069" s="79" t="n"/>
      <c r="E1069" s="79" t="n"/>
      <c r="F1069" s="80" t="n"/>
      <c r="G1069" s="76">
        <f>IF(D1069="","",IFERROR(INDEX(Presupuesto!$C$9:$C$33,MATCH(D1069,Presupuesto!$B$9:$B$33,0)),""))</f>
        <v/>
      </c>
      <c r="H1069" s="76">
        <f>IF(B1069="","",CHOOSE(MONTH(B1069),"Ene","Feb","Mar","Abr","May","Jun","Jul","Ago","Sep","Oct","Nov","Dic")&amp;" "&amp;YEAR(B1069))</f>
        <v/>
      </c>
      <c r="I1069" s="76">
        <f>IF(B1069="","",IF((YEAR(B1069)-YEAR(Config!$C$7))*12+MONTH(B1069)-MONTH(Config!$C$7)&lt;0,"Antes","T"&amp;(INT(((YEAR(B1069)-YEAR(Config!$C$7))*12+MONTH(B1069)-MONTH(Config!$C$7))/3)+1)))</f>
        <v/>
      </c>
      <c r="J1069" s="76">
        <f>IF(E1069="","",IFERROR(INDEX(Config!$C$11:$C$22,MATCH(E1069,Config!$B$11:$B$22,0)),"No"))</f>
        <v/>
      </c>
      <c r="K1069" s="77">
        <f>IF(B1069="","",DATE(YEAR(B1069),MONTH(B1069),1))</f>
        <v/>
      </c>
    </row>
    <row r="1070">
      <c r="B1070" s="78" t="n"/>
      <c r="C1070" s="79" t="n"/>
      <c r="D1070" s="79" t="n"/>
      <c r="E1070" s="79" t="n"/>
      <c r="F1070" s="80" t="n"/>
      <c r="G1070" s="76">
        <f>IF(D1070="","",IFERROR(INDEX(Presupuesto!$C$9:$C$33,MATCH(D1070,Presupuesto!$B$9:$B$33,0)),""))</f>
        <v/>
      </c>
      <c r="H1070" s="76">
        <f>IF(B1070="","",CHOOSE(MONTH(B1070),"Ene","Feb","Mar","Abr","May","Jun","Jul","Ago","Sep","Oct","Nov","Dic")&amp;" "&amp;YEAR(B1070))</f>
        <v/>
      </c>
      <c r="I1070" s="76">
        <f>IF(B1070="","",IF((YEAR(B1070)-YEAR(Config!$C$7))*12+MONTH(B1070)-MONTH(Config!$C$7)&lt;0,"Antes","T"&amp;(INT(((YEAR(B1070)-YEAR(Config!$C$7))*12+MONTH(B1070)-MONTH(Config!$C$7))/3)+1)))</f>
        <v/>
      </c>
      <c r="J1070" s="76">
        <f>IF(E1070="","",IFERROR(INDEX(Config!$C$11:$C$22,MATCH(E1070,Config!$B$11:$B$22,0)),"No"))</f>
        <v/>
      </c>
      <c r="K1070" s="77">
        <f>IF(B1070="","",DATE(YEAR(B1070),MONTH(B1070),1))</f>
        <v/>
      </c>
    </row>
    <row r="1071">
      <c r="B1071" s="78" t="n"/>
      <c r="C1071" s="79" t="n"/>
      <c r="D1071" s="79" t="n"/>
      <c r="E1071" s="79" t="n"/>
      <c r="F1071" s="80" t="n"/>
      <c r="G1071" s="76">
        <f>IF(D1071="","",IFERROR(INDEX(Presupuesto!$C$9:$C$33,MATCH(D1071,Presupuesto!$B$9:$B$33,0)),""))</f>
        <v/>
      </c>
      <c r="H1071" s="76">
        <f>IF(B1071="","",CHOOSE(MONTH(B1071),"Ene","Feb","Mar","Abr","May","Jun","Jul","Ago","Sep","Oct","Nov","Dic")&amp;" "&amp;YEAR(B1071))</f>
        <v/>
      </c>
      <c r="I1071" s="76">
        <f>IF(B1071="","",IF((YEAR(B1071)-YEAR(Config!$C$7))*12+MONTH(B1071)-MONTH(Config!$C$7)&lt;0,"Antes","T"&amp;(INT(((YEAR(B1071)-YEAR(Config!$C$7))*12+MONTH(B1071)-MONTH(Config!$C$7))/3)+1)))</f>
        <v/>
      </c>
      <c r="J1071" s="76">
        <f>IF(E1071="","",IFERROR(INDEX(Config!$C$11:$C$22,MATCH(E1071,Config!$B$11:$B$22,0)),"No"))</f>
        <v/>
      </c>
      <c r="K1071" s="77">
        <f>IF(B1071="","",DATE(YEAR(B1071),MONTH(B1071),1))</f>
        <v/>
      </c>
    </row>
    <row r="1072">
      <c r="B1072" s="78" t="n"/>
      <c r="C1072" s="79" t="n"/>
      <c r="D1072" s="79" t="n"/>
      <c r="E1072" s="79" t="n"/>
      <c r="F1072" s="80" t="n"/>
      <c r="G1072" s="76">
        <f>IF(D1072="","",IFERROR(INDEX(Presupuesto!$C$9:$C$33,MATCH(D1072,Presupuesto!$B$9:$B$33,0)),""))</f>
        <v/>
      </c>
      <c r="H1072" s="76">
        <f>IF(B1072="","",CHOOSE(MONTH(B1072),"Ene","Feb","Mar","Abr","May","Jun","Jul","Ago","Sep","Oct","Nov","Dic")&amp;" "&amp;YEAR(B1072))</f>
        <v/>
      </c>
      <c r="I1072" s="76">
        <f>IF(B1072="","",IF((YEAR(B1072)-YEAR(Config!$C$7))*12+MONTH(B1072)-MONTH(Config!$C$7)&lt;0,"Antes","T"&amp;(INT(((YEAR(B1072)-YEAR(Config!$C$7))*12+MONTH(B1072)-MONTH(Config!$C$7))/3)+1)))</f>
        <v/>
      </c>
      <c r="J1072" s="76">
        <f>IF(E1072="","",IFERROR(INDEX(Config!$C$11:$C$22,MATCH(E1072,Config!$B$11:$B$22,0)),"No"))</f>
        <v/>
      </c>
      <c r="K1072" s="77">
        <f>IF(B1072="","",DATE(YEAR(B1072),MONTH(B1072),1))</f>
        <v/>
      </c>
    </row>
    <row r="1073">
      <c r="B1073" s="78" t="n"/>
      <c r="C1073" s="79" t="n"/>
      <c r="D1073" s="79" t="n"/>
      <c r="E1073" s="79" t="n"/>
      <c r="F1073" s="80" t="n"/>
      <c r="G1073" s="76">
        <f>IF(D1073="","",IFERROR(INDEX(Presupuesto!$C$9:$C$33,MATCH(D1073,Presupuesto!$B$9:$B$33,0)),""))</f>
        <v/>
      </c>
      <c r="H1073" s="76">
        <f>IF(B1073="","",CHOOSE(MONTH(B1073),"Ene","Feb","Mar","Abr","May","Jun","Jul","Ago","Sep","Oct","Nov","Dic")&amp;" "&amp;YEAR(B1073))</f>
        <v/>
      </c>
      <c r="I1073" s="76">
        <f>IF(B1073="","",IF((YEAR(B1073)-YEAR(Config!$C$7))*12+MONTH(B1073)-MONTH(Config!$C$7)&lt;0,"Antes","T"&amp;(INT(((YEAR(B1073)-YEAR(Config!$C$7))*12+MONTH(B1073)-MONTH(Config!$C$7))/3)+1)))</f>
        <v/>
      </c>
      <c r="J1073" s="76">
        <f>IF(E1073="","",IFERROR(INDEX(Config!$C$11:$C$22,MATCH(E1073,Config!$B$11:$B$22,0)),"No"))</f>
        <v/>
      </c>
      <c r="K1073" s="77">
        <f>IF(B1073="","",DATE(YEAR(B1073),MONTH(B1073),1))</f>
        <v/>
      </c>
    </row>
    <row r="1074">
      <c r="B1074" s="78" t="n"/>
      <c r="C1074" s="79" t="n"/>
      <c r="D1074" s="79" t="n"/>
      <c r="E1074" s="79" t="n"/>
      <c r="F1074" s="80" t="n"/>
      <c r="G1074" s="76">
        <f>IF(D1074="","",IFERROR(INDEX(Presupuesto!$C$9:$C$33,MATCH(D1074,Presupuesto!$B$9:$B$33,0)),""))</f>
        <v/>
      </c>
      <c r="H1074" s="76">
        <f>IF(B1074="","",CHOOSE(MONTH(B1074),"Ene","Feb","Mar","Abr","May","Jun","Jul","Ago","Sep","Oct","Nov","Dic")&amp;" "&amp;YEAR(B1074))</f>
        <v/>
      </c>
      <c r="I1074" s="76">
        <f>IF(B1074="","",IF((YEAR(B1074)-YEAR(Config!$C$7))*12+MONTH(B1074)-MONTH(Config!$C$7)&lt;0,"Antes","T"&amp;(INT(((YEAR(B1074)-YEAR(Config!$C$7))*12+MONTH(B1074)-MONTH(Config!$C$7))/3)+1)))</f>
        <v/>
      </c>
      <c r="J1074" s="76">
        <f>IF(E1074="","",IFERROR(INDEX(Config!$C$11:$C$22,MATCH(E1074,Config!$B$11:$B$22,0)),"No"))</f>
        <v/>
      </c>
      <c r="K1074" s="77">
        <f>IF(B1074="","",DATE(YEAR(B1074),MONTH(B1074),1))</f>
        <v/>
      </c>
    </row>
    <row r="1075">
      <c r="B1075" s="78" t="n"/>
      <c r="C1075" s="79" t="n"/>
      <c r="D1075" s="79" t="n"/>
      <c r="E1075" s="79" t="n"/>
      <c r="F1075" s="80" t="n"/>
      <c r="G1075" s="76">
        <f>IF(D1075="","",IFERROR(INDEX(Presupuesto!$C$9:$C$33,MATCH(D1075,Presupuesto!$B$9:$B$33,0)),""))</f>
        <v/>
      </c>
      <c r="H1075" s="76">
        <f>IF(B1075="","",CHOOSE(MONTH(B1075),"Ene","Feb","Mar","Abr","May","Jun","Jul","Ago","Sep","Oct","Nov","Dic")&amp;" "&amp;YEAR(B1075))</f>
        <v/>
      </c>
      <c r="I1075" s="76">
        <f>IF(B1075="","",IF((YEAR(B1075)-YEAR(Config!$C$7))*12+MONTH(B1075)-MONTH(Config!$C$7)&lt;0,"Antes","T"&amp;(INT(((YEAR(B1075)-YEAR(Config!$C$7))*12+MONTH(B1075)-MONTH(Config!$C$7))/3)+1)))</f>
        <v/>
      </c>
      <c r="J1075" s="76">
        <f>IF(E1075="","",IFERROR(INDEX(Config!$C$11:$C$22,MATCH(E1075,Config!$B$11:$B$22,0)),"No"))</f>
        <v/>
      </c>
      <c r="K1075" s="77">
        <f>IF(B1075="","",DATE(YEAR(B1075),MONTH(B1075),1))</f>
        <v/>
      </c>
    </row>
    <row r="1076">
      <c r="B1076" s="78" t="n"/>
      <c r="C1076" s="79" t="n"/>
      <c r="D1076" s="79" t="n"/>
      <c r="E1076" s="79" t="n"/>
      <c r="F1076" s="80" t="n"/>
      <c r="G1076" s="76">
        <f>IF(D1076="","",IFERROR(INDEX(Presupuesto!$C$9:$C$33,MATCH(D1076,Presupuesto!$B$9:$B$33,0)),""))</f>
        <v/>
      </c>
      <c r="H1076" s="76">
        <f>IF(B1076="","",CHOOSE(MONTH(B1076),"Ene","Feb","Mar","Abr","May","Jun","Jul","Ago","Sep","Oct","Nov","Dic")&amp;" "&amp;YEAR(B1076))</f>
        <v/>
      </c>
      <c r="I1076" s="76">
        <f>IF(B1076="","",IF((YEAR(B1076)-YEAR(Config!$C$7))*12+MONTH(B1076)-MONTH(Config!$C$7)&lt;0,"Antes","T"&amp;(INT(((YEAR(B1076)-YEAR(Config!$C$7))*12+MONTH(B1076)-MONTH(Config!$C$7))/3)+1)))</f>
        <v/>
      </c>
      <c r="J1076" s="76">
        <f>IF(E1076="","",IFERROR(INDEX(Config!$C$11:$C$22,MATCH(E1076,Config!$B$11:$B$22,0)),"No"))</f>
        <v/>
      </c>
      <c r="K1076" s="77">
        <f>IF(B1076="","",DATE(YEAR(B1076),MONTH(B1076),1))</f>
        <v/>
      </c>
    </row>
    <row r="1077">
      <c r="B1077" s="78" t="n"/>
      <c r="C1077" s="79" t="n"/>
      <c r="D1077" s="79" t="n"/>
      <c r="E1077" s="79" t="n"/>
      <c r="F1077" s="80" t="n"/>
      <c r="G1077" s="76">
        <f>IF(D1077="","",IFERROR(INDEX(Presupuesto!$C$9:$C$33,MATCH(D1077,Presupuesto!$B$9:$B$33,0)),""))</f>
        <v/>
      </c>
      <c r="H1077" s="76">
        <f>IF(B1077="","",CHOOSE(MONTH(B1077),"Ene","Feb","Mar","Abr","May","Jun","Jul","Ago","Sep","Oct","Nov","Dic")&amp;" "&amp;YEAR(B1077))</f>
        <v/>
      </c>
      <c r="I1077" s="76">
        <f>IF(B1077="","",IF((YEAR(B1077)-YEAR(Config!$C$7))*12+MONTH(B1077)-MONTH(Config!$C$7)&lt;0,"Antes","T"&amp;(INT(((YEAR(B1077)-YEAR(Config!$C$7))*12+MONTH(B1077)-MONTH(Config!$C$7))/3)+1)))</f>
        <v/>
      </c>
      <c r="J1077" s="76">
        <f>IF(E1077="","",IFERROR(INDEX(Config!$C$11:$C$22,MATCH(E1077,Config!$B$11:$B$22,0)),"No"))</f>
        <v/>
      </c>
      <c r="K1077" s="77">
        <f>IF(B1077="","",DATE(YEAR(B1077),MONTH(B1077),1))</f>
        <v/>
      </c>
    </row>
    <row r="1078">
      <c r="B1078" s="78" t="n"/>
      <c r="C1078" s="79" t="n"/>
      <c r="D1078" s="79" t="n"/>
      <c r="E1078" s="79" t="n"/>
      <c r="F1078" s="80" t="n"/>
      <c r="G1078" s="76">
        <f>IF(D1078="","",IFERROR(INDEX(Presupuesto!$C$9:$C$33,MATCH(D1078,Presupuesto!$B$9:$B$33,0)),""))</f>
        <v/>
      </c>
      <c r="H1078" s="76">
        <f>IF(B1078="","",CHOOSE(MONTH(B1078),"Ene","Feb","Mar","Abr","May","Jun","Jul","Ago","Sep","Oct","Nov","Dic")&amp;" "&amp;YEAR(B1078))</f>
        <v/>
      </c>
      <c r="I1078" s="76">
        <f>IF(B1078="","",IF((YEAR(B1078)-YEAR(Config!$C$7))*12+MONTH(B1078)-MONTH(Config!$C$7)&lt;0,"Antes","T"&amp;(INT(((YEAR(B1078)-YEAR(Config!$C$7))*12+MONTH(B1078)-MONTH(Config!$C$7))/3)+1)))</f>
        <v/>
      </c>
      <c r="J1078" s="76">
        <f>IF(E1078="","",IFERROR(INDEX(Config!$C$11:$C$22,MATCH(E1078,Config!$B$11:$B$22,0)),"No"))</f>
        <v/>
      </c>
      <c r="K1078" s="77">
        <f>IF(B1078="","",DATE(YEAR(B1078),MONTH(B1078),1))</f>
        <v/>
      </c>
    </row>
    <row r="1079">
      <c r="B1079" s="78" t="n"/>
      <c r="C1079" s="79" t="n"/>
      <c r="D1079" s="79" t="n"/>
      <c r="E1079" s="79" t="n"/>
      <c r="F1079" s="80" t="n"/>
      <c r="G1079" s="76">
        <f>IF(D1079="","",IFERROR(INDEX(Presupuesto!$C$9:$C$33,MATCH(D1079,Presupuesto!$B$9:$B$33,0)),""))</f>
        <v/>
      </c>
      <c r="H1079" s="76">
        <f>IF(B1079="","",CHOOSE(MONTH(B1079),"Ene","Feb","Mar","Abr","May","Jun","Jul","Ago","Sep","Oct","Nov","Dic")&amp;" "&amp;YEAR(B1079))</f>
        <v/>
      </c>
      <c r="I1079" s="76">
        <f>IF(B1079="","",IF((YEAR(B1079)-YEAR(Config!$C$7))*12+MONTH(B1079)-MONTH(Config!$C$7)&lt;0,"Antes","T"&amp;(INT(((YEAR(B1079)-YEAR(Config!$C$7))*12+MONTH(B1079)-MONTH(Config!$C$7))/3)+1)))</f>
        <v/>
      </c>
      <c r="J1079" s="76">
        <f>IF(E1079="","",IFERROR(INDEX(Config!$C$11:$C$22,MATCH(E1079,Config!$B$11:$B$22,0)),"No"))</f>
        <v/>
      </c>
      <c r="K1079" s="77">
        <f>IF(B1079="","",DATE(YEAR(B1079),MONTH(B1079),1))</f>
        <v/>
      </c>
    </row>
    <row r="1080">
      <c r="B1080" s="78" t="n"/>
      <c r="C1080" s="79" t="n"/>
      <c r="D1080" s="79" t="n"/>
      <c r="E1080" s="79" t="n"/>
      <c r="F1080" s="80" t="n"/>
      <c r="G1080" s="76">
        <f>IF(D1080="","",IFERROR(INDEX(Presupuesto!$C$9:$C$33,MATCH(D1080,Presupuesto!$B$9:$B$33,0)),""))</f>
        <v/>
      </c>
      <c r="H1080" s="76">
        <f>IF(B1080="","",CHOOSE(MONTH(B1080),"Ene","Feb","Mar","Abr","May","Jun","Jul","Ago","Sep","Oct","Nov","Dic")&amp;" "&amp;YEAR(B1080))</f>
        <v/>
      </c>
      <c r="I1080" s="76">
        <f>IF(B1080="","",IF((YEAR(B1080)-YEAR(Config!$C$7))*12+MONTH(B1080)-MONTH(Config!$C$7)&lt;0,"Antes","T"&amp;(INT(((YEAR(B1080)-YEAR(Config!$C$7))*12+MONTH(B1080)-MONTH(Config!$C$7))/3)+1)))</f>
        <v/>
      </c>
      <c r="J1080" s="76">
        <f>IF(E1080="","",IFERROR(INDEX(Config!$C$11:$C$22,MATCH(E1080,Config!$B$11:$B$22,0)),"No"))</f>
        <v/>
      </c>
      <c r="K1080" s="77">
        <f>IF(B1080="","",DATE(YEAR(B1080),MONTH(B1080),1))</f>
        <v/>
      </c>
    </row>
    <row r="1081">
      <c r="B1081" s="78" t="n"/>
      <c r="C1081" s="79" t="n"/>
      <c r="D1081" s="79" t="n"/>
      <c r="E1081" s="79" t="n"/>
      <c r="F1081" s="80" t="n"/>
      <c r="G1081" s="76">
        <f>IF(D1081="","",IFERROR(INDEX(Presupuesto!$C$9:$C$33,MATCH(D1081,Presupuesto!$B$9:$B$33,0)),""))</f>
        <v/>
      </c>
      <c r="H1081" s="76">
        <f>IF(B1081="","",CHOOSE(MONTH(B1081),"Ene","Feb","Mar","Abr","May","Jun","Jul","Ago","Sep","Oct","Nov","Dic")&amp;" "&amp;YEAR(B1081))</f>
        <v/>
      </c>
      <c r="I1081" s="76">
        <f>IF(B1081="","",IF((YEAR(B1081)-YEAR(Config!$C$7))*12+MONTH(B1081)-MONTH(Config!$C$7)&lt;0,"Antes","T"&amp;(INT(((YEAR(B1081)-YEAR(Config!$C$7))*12+MONTH(B1081)-MONTH(Config!$C$7))/3)+1)))</f>
        <v/>
      </c>
      <c r="J1081" s="76">
        <f>IF(E1081="","",IFERROR(INDEX(Config!$C$11:$C$22,MATCH(E1081,Config!$B$11:$B$22,0)),"No"))</f>
        <v/>
      </c>
      <c r="K1081" s="77">
        <f>IF(B1081="","",DATE(YEAR(B1081),MONTH(B1081),1))</f>
        <v/>
      </c>
    </row>
    <row r="1082">
      <c r="B1082" s="78" t="n"/>
      <c r="C1082" s="79" t="n"/>
      <c r="D1082" s="79" t="n"/>
      <c r="E1082" s="79" t="n"/>
      <c r="F1082" s="80" t="n"/>
      <c r="G1082" s="76">
        <f>IF(D1082="","",IFERROR(INDEX(Presupuesto!$C$9:$C$33,MATCH(D1082,Presupuesto!$B$9:$B$33,0)),""))</f>
        <v/>
      </c>
      <c r="H1082" s="76">
        <f>IF(B1082="","",CHOOSE(MONTH(B1082),"Ene","Feb","Mar","Abr","May","Jun","Jul","Ago","Sep","Oct","Nov","Dic")&amp;" "&amp;YEAR(B1082))</f>
        <v/>
      </c>
      <c r="I1082" s="76">
        <f>IF(B1082="","",IF((YEAR(B1082)-YEAR(Config!$C$7))*12+MONTH(B1082)-MONTH(Config!$C$7)&lt;0,"Antes","T"&amp;(INT(((YEAR(B1082)-YEAR(Config!$C$7))*12+MONTH(B1082)-MONTH(Config!$C$7))/3)+1)))</f>
        <v/>
      </c>
      <c r="J1082" s="76">
        <f>IF(E1082="","",IFERROR(INDEX(Config!$C$11:$C$22,MATCH(E1082,Config!$B$11:$B$22,0)),"No"))</f>
        <v/>
      </c>
      <c r="K1082" s="77">
        <f>IF(B1082="","",DATE(YEAR(B1082),MONTH(B1082),1))</f>
        <v/>
      </c>
    </row>
    <row r="1083">
      <c r="B1083" s="78" t="n"/>
      <c r="C1083" s="79" t="n"/>
      <c r="D1083" s="79" t="n"/>
      <c r="E1083" s="79" t="n"/>
      <c r="F1083" s="80" t="n"/>
      <c r="G1083" s="76">
        <f>IF(D1083="","",IFERROR(INDEX(Presupuesto!$C$9:$C$33,MATCH(D1083,Presupuesto!$B$9:$B$33,0)),""))</f>
        <v/>
      </c>
      <c r="H1083" s="76">
        <f>IF(B1083="","",CHOOSE(MONTH(B1083),"Ene","Feb","Mar","Abr","May","Jun","Jul","Ago","Sep","Oct","Nov","Dic")&amp;" "&amp;YEAR(B1083))</f>
        <v/>
      </c>
      <c r="I1083" s="76">
        <f>IF(B1083="","",IF((YEAR(B1083)-YEAR(Config!$C$7))*12+MONTH(B1083)-MONTH(Config!$C$7)&lt;0,"Antes","T"&amp;(INT(((YEAR(B1083)-YEAR(Config!$C$7))*12+MONTH(B1083)-MONTH(Config!$C$7))/3)+1)))</f>
        <v/>
      </c>
      <c r="J1083" s="76">
        <f>IF(E1083="","",IFERROR(INDEX(Config!$C$11:$C$22,MATCH(E1083,Config!$B$11:$B$22,0)),"No"))</f>
        <v/>
      </c>
      <c r="K1083" s="77">
        <f>IF(B1083="","",DATE(YEAR(B1083),MONTH(B1083),1))</f>
        <v/>
      </c>
    </row>
    <row r="1084">
      <c r="B1084" s="78" t="n"/>
      <c r="C1084" s="79" t="n"/>
      <c r="D1084" s="79" t="n"/>
      <c r="E1084" s="79" t="n"/>
      <c r="F1084" s="80" t="n"/>
      <c r="G1084" s="76">
        <f>IF(D1084="","",IFERROR(INDEX(Presupuesto!$C$9:$C$33,MATCH(D1084,Presupuesto!$B$9:$B$33,0)),""))</f>
        <v/>
      </c>
      <c r="H1084" s="76">
        <f>IF(B1084="","",CHOOSE(MONTH(B1084),"Ene","Feb","Mar","Abr","May","Jun","Jul","Ago","Sep","Oct","Nov","Dic")&amp;" "&amp;YEAR(B1084))</f>
        <v/>
      </c>
      <c r="I1084" s="76">
        <f>IF(B1084="","",IF((YEAR(B1084)-YEAR(Config!$C$7))*12+MONTH(B1084)-MONTH(Config!$C$7)&lt;0,"Antes","T"&amp;(INT(((YEAR(B1084)-YEAR(Config!$C$7))*12+MONTH(B1084)-MONTH(Config!$C$7))/3)+1)))</f>
        <v/>
      </c>
      <c r="J1084" s="76">
        <f>IF(E1084="","",IFERROR(INDEX(Config!$C$11:$C$22,MATCH(E1084,Config!$B$11:$B$22,0)),"No"))</f>
        <v/>
      </c>
      <c r="K1084" s="77">
        <f>IF(B1084="","",DATE(YEAR(B1084),MONTH(B1084),1))</f>
        <v/>
      </c>
    </row>
    <row r="1085">
      <c r="B1085" s="78" t="n"/>
      <c r="C1085" s="79" t="n"/>
      <c r="D1085" s="79" t="n"/>
      <c r="E1085" s="79" t="n"/>
      <c r="F1085" s="80" t="n"/>
      <c r="G1085" s="76">
        <f>IF(D1085="","",IFERROR(INDEX(Presupuesto!$C$9:$C$33,MATCH(D1085,Presupuesto!$B$9:$B$33,0)),""))</f>
        <v/>
      </c>
      <c r="H1085" s="76">
        <f>IF(B1085="","",CHOOSE(MONTH(B1085),"Ene","Feb","Mar","Abr","May","Jun","Jul","Ago","Sep","Oct","Nov","Dic")&amp;" "&amp;YEAR(B1085))</f>
        <v/>
      </c>
      <c r="I1085" s="76">
        <f>IF(B1085="","",IF((YEAR(B1085)-YEAR(Config!$C$7))*12+MONTH(B1085)-MONTH(Config!$C$7)&lt;0,"Antes","T"&amp;(INT(((YEAR(B1085)-YEAR(Config!$C$7))*12+MONTH(B1085)-MONTH(Config!$C$7))/3)+1)))</f>
        <v/>
      </c>
      <c r="J1085" s="76">
        <f>IF(E1085="","",IFERROR(INDEX(Config!$C$11:$C$22,MATCH(E1085,Config!$B$11:$B$22,0)),"No"))</f>
        <v/>
      </c>
      <c r="K1085" s="77">
        <f>IF(B1085="","",DATE(YEAR(B1085),MONTH(B1085),1))</f>
        <v/>
      </c>
    </row>
    <row r="1086">
      <c r="B1086" s="78" t="n"/>
      <c r="C1086" s="79" t="n"/>
      <c r="D1086" s="79" t="n"/>
      <c r="E1086" s="79" t="n"/>
      <c r="F1086" s="80" t="n"/>
      <c r="G1086" s="76">
        <f>IF(D1086="","",IFERROR(INDEX(Presupuesto!$C$9:$C$33,MATCH(D1086,Presupuesto!$B$9:$B$33,0)),""))</f>
        <v/>
      </c>
      <c r="H1086" s="76">
        <f>IF(B1086="","",CHOOSE(MONTH(B1086),"Ene","Feb","Mar","Abr","May","Jun","Jul","Ago","Sep","Oct","Nov","Dic")&amp;" "&amp;YEAR(B1086))</f>
        <v/>
      </c>
      <c r="I1086" s="76">
        <f>IF(B1086="","",IF((YEAR(B1086)-YEAR(Config!$C$7))*12+MONTH(B1086)-MONTH(Config!$C$7)&lt;0,"Antes","T"&amp;(INT(((YEAR(B1086)-YEAR(Config!$C$7))*12+MONTH(B1086)-MONTH(Config!$C$7))/3)+1)))</f>
        <v/>
      </c>
      <c r="J1086" s="76">
        <f>IF(E1086="","",IFERROR(INDEX(Config!$C$11:$C$22,MATCH(E1086,Config!$B$11:$B$22,0)),"No"))</f>
        <v/>
      </c>
      <c r="K1086" s="77">
        <f>IF(B1086="","",DATE(YEAR(B1086),MONTH(B1086),1))</f>
        <v/>
      </c>
    </row>
    <row r="1087">
      <c r="B1087" s="78" t="n"/>
      <c r="C1087" s="79" t="n"/>
      <c r="D1087" s="79" t="n"/>
      <c r="E1087" s="79" t="n"/>
      <c r="F1087" s="80" t="n"/>
      <c r="G1087" s="76">
        <f>IF(D1087="","",IFERROR(INDEX(Presupuesto!$C$9:$C$33,MATCH(D1087,Presupuesto!$B$9:$B$33,0)),""))</f>
        <v/>
      </c>
      <c r="H1087" s="76">
        <f>IF(B1087="","",CHOOSE(MONTH(B1087),"Ene","Feb","Mar","Abr","May","Jun","Jul","Ago","Sep","Oct","Nov","Dic")&amp;" "&amp;YEAR(B1087))</f>
        <v/>
      </c>
      <c r="I1087" s="76">
        <f>IF(B1087="","",IF((YEAR(B1087)-YEAR(Config!$C$7))*12+MONTH(B1087)-MONTH(Config!$C$7)&lt;0,"Antes","T"&amp;(INT(((YEAR(B1087)-YEAR(Config!$C$7))*12+MONTH(B1087)-MONTH(Config!$C$7))/3)+1)))</f>
        <v/>
      </c>
      <c r="J1087" s="76">
        <f>IF(E1087="","",IFERROR(INDEX(Config!$C$11:$C$22,MATCH(E1087,Config!$B$11:$B$22,0)),"No"))</f>
        <v/>
      </c>
      <c r="K1087" s="77">
        <f>IF(B1087="","",DATE(YEAR(B1087),MONTH(B1087),1))</f>
        <v/>
      </c>
    </row>
    <row r="1088">
      <c r="B1088" s="78" t="n"/>
      <c r="C1088" s="79" t="n"/>
      <c r="D1088" s="79" t="n"/>
      <c r="E1088" s="79" t="n"/>
      <c r="F1088" s="80" t="n"/>
      <c r="G1088" s="76">
        <f>IF(D1088="","",IFERROR(INDEX(Presupuesto!$C$9:$C$33,MATCH(D1088,Presupuesto!$B$9:$B$33,0)),""))</f>
        <v/>
      </c>
      <c r="H1088" s="76">
        <f>IF(B1088="","",CHOOSE(MONTH(B1088),"Ene","Feb","Mar","Abr","May","Jun","Jul","Ago","Sep","Oct","Nov","Dic")&amp;" "&amp;YEAR(B1088))</f>
        <v/>
      </c>
      <c r="I1088" s="76">
        <f>IF(B1088="","",IF((YEAR(B1088)-YEAR(Config!$C$7))*12+MONTH(B1088)-MONTH(Config!$C$7)&lt;0,"Antes","T"&amp;(INT(((YEAR(B1088)-YEAR(Config!$C$7))*12+MONTH(B1088)-MONTH(Config!$C$7))/3)+1)))</f>
        <v/>
      </c>
      <c r="J1088" s="76">
        <f>IF(E1088="","",IFERROR(INDEX(Config!$C$11:$C$22,MATCH(E1088,Config!$B$11:$B$22,0)),"No"))</f>
        <v/>
      </c>
      <c r="K1088" s="77">
        <f>IF(B1088="","",DATE(YEAR(B1088),MONTH(B1088),1))</f>
        <v/>
      </c>
    </row>
    <row r="1089">
      <c r="B1089" s="78" t="n"/>
      <c r="C1089" s="79" t="n"/>
      <c r="D1089" s="79" t="n"/>
      <c r="E1089" s="79" t="n"/>
      <c r="F1089" s="80" t="n"/>
      <c r="G1089" s="76">
        <f>IF(D1089="","",IFERROR(INDEX(Presupuesto!$C$9:$C$33,MATCH(D1089,Presupuesto!$B$9:$B$33,0)),""))</f>
        <v/>
      </c>
      <c r="H1089" s="76">
        <f>IF(B1089="","",CHOOSE(MONTH(B1089),"Ene","Feb","Mar","Abr","May","Jun","Jul","Ago","Sep","Oct","Nov","Dic")&amp;" "&amp;YEAR(B1089))</f>
        <v/>
      </c>
      <c r="I1089" s="76">
        <f>IF(B1089="","",IF((YEAR(B1089)-YEAR(Config!$C$7))*12+MONTH(B1089)-MONTH(Config!$C$7)&lt;0,"Antes","T"&amp;(INT(((YEAR(B1089)-YEAR(Config!$C$7))*12+MONTH(B1089)-MONTH(Config!$C$7))/3)+1)))</f>
        <v/>
      </c>
      <c r="J1089" s="76">
        <f>IF(E1089="","",IFERROR(INDEX(Config!$C$11:$C$22,MATCH(E1089,Config!$B$11:$B$22,0)),"No"))</f>
        <v/>
      </c>
      <c r="K1089" s="77">
        <f>IF(B1089="","",DATE(YEAR(B1089),MONTH(B1089),1))</f>
        <v/>
      </c>
    </row>
    <row r="1090">
      <c r="B1090" s="78" t="n"/>
      <c r="C1090" s="79" t="n"/>
      <c r="D1090" s="79" t="n"/>
      <c r="E1090" s="79" t="n"/>
      <c r="F1090" s="80" t="n"/>
      <c r="G1090" s="76">
        <f>IF(D1090="","",IFERROR(INDEX(Presupuesto!$C$9:$C$33,MATCH(D1090,Presupuesto!$B$9:$B$33,0)),""))</f>
        <v/>
      </c>
      <c r="H1090" s="76">
        <f>IF(B1090="","",CHOOSE(MONTH(B1090),"Ene","Feb","Mar","Abr","May","Jun","Jul","Ago","Sep","Oct","Nov","Dic")&amp;" "&amp;YEAR(B1090))</f>
        <v/>
      </c>
      <c r="I1090" s="76">
        <f>IF(B1090="","",IF((YEAR(B1090)-YEAR(Config!$C$7))*12+MONTH(B1090)-MONTH(Config!$C$7)&lt;0,"Antes","T"&amp;(INT(((YEAR(B1090)-YEAR(Config!$C$7))*12+MONTH(B1090)-MONTH(Config!$C$7))/3)+1)))</f>
        <v/>
      </c>
      <c r="J1090" s="76">
        <f>IF(E1090="","",IFERROR(INDEX(Config!$C$11:$C$22,MATCH(E1090,Config!$B$11:$B$22,0)),"No"))</f>
        <v/>
      </c>
      <c r="K1090" s="77">
        <f>IF(B1090="","",DATE(YEAR(B1090),MONTH(B1090),1))</f>
        <v/>
      </c>
    </row>
    <row r="1091">
      <c r="B1091" s="78" t="n"/>
      <c r="C1091" s="79" t="n"/>
      <c r="D1091" s="79" t="n"/>
      <c r="E1091" s="79" t="n"/>
      <c r="F1091" s="80" t="n"/>
      <c r="G1091" s="76">
        <f>IF(D1091="","",IFERROR(INDEX(Presupuesto!$C$9:$C$33,MATCH(D1091,Presupuesto!$B$9:$B$33,0)),""))</f>
        <v/>
      </c>
      <c r="H1091" s="76">
        <f>IF(B1091="","",CHOOSE(MONTH(B1091),"Ene","Feb","Mar","Abr","May","Jun","Jul","Ago","Sep","Oct","Nov","Dic")&amp;" "&amp;YEAR(B1091))</f>
        <v/>
      </c>
      <c r="I1091" s="76">
        <f>IF(B1091="","",IF((YEAR(B1091)-YEAR(Config!$C$7))*12+MONTH(B1091)-MONTH(Config!$C$7)&lt;0,"Antes","T"&amp;(INT(((YEAR(B1091)-YEAR(Config!$C$7))*12+MONTH(B1091)-MONTH(Config!$C$7))/3)+1)))</f>
        <v/>
      </c>
      <c r="J1091" s="76">
        <f>IF(E1091="","",IFERROR(INDEX(Config!$C$11:$C$22,MATCH(E1091,Config!$B$11:$B$22,0)),"No"))</f>
        <v/>
      </c>
      <c r="K1091" s="77">
        <f>IF(B1091="","",DATE(YEAR(B1091),MONTH(B1091),1))</f>
        <v/>
      </c>
    </row>
    <row r="1092">
      <c r="B1092" s="78" t="n"/>
      <c r="C1092" s="79" t="n"/>
      <c r="D1092" s="79" t="n"/>
      <c r="E1092" s="79" t="n"/>
      <c r="F1092" s="80" t="n"/>
      <c r="G1092" s="76">
        <f>IF(D1092="","",IFERROR(INDEX(Presupuesto!$C$9:$C$33,MATCH(D1092,Presupuesto!$B$9:$B$33,0)),""))</f>
        <v/>
      </c>
      <c r="H1092" s="76">
        <f>IF(B1092="","",CHOOSE(MONTH(B1092),"Ene","Feb","Mar","Abr","May","Jun","Jul","Ago","Sep","Oct","Nov","Dic")&amp;" "&amp;YEAR(B1092))</f>
        <v/>
      </c>
      <c r="I1092" s="76">
        <f>IF(B1092="","",IF((YEAR(B1092)-YEAR(Config!$C$7))*12+MONTH(B1092)-MONTH(Config!$C$7)&lt;0,"Antes","T"&amp;(INT(((YEAR(B1092)-YEAR(Config!$C$7))*12+MONTH(B1092)-MONTH(Config!$C$7))/3)+1)))</f>
        <v/>
      </c>
      <c r="J1092" s="76">
        <f>IF(E1092="","",IFERROR(INDEX(Config!$C$11:$C$22,MATCH(E1092,Config!$B$11:$B$22,0)),"No"))</f>
        <v/>
      </c>
      <c r="K1092" s="77">
        <f>IF(B1092="","",DATE(YEAR(B1092),MONTH(B1092),1))</f>
        <v/>
      </c>
    </row>
    <row r="1093">
      <c r="B1093" s="78" t="n"/>
      <c r="C1093" s="79" t="n"/>
      <c r="D1093" s="79" t="n"/>
      <c r="E1093" s="79" t="n"/>
      <c r="F1093" s="80" t="n"/>
      <c r="G1093" s="76">
        <f>IF(D1093="","",IFERROR(INDEX(Presupuesto!$C$9:$C$33,MATCH(D1093,Presupuesto!$B$9:$B$33,0)),""))</f>
        <v/>
      </c>
      <c r="H1093" s="76">
        <f>IF(B1093="","",CHOOSE(MONTH(B1093),"Ene","Feb","Mar","Abr","May","Jun","Jul","Ago","Sep","Oct","Nov","Dic")&amp;" "&amp;YEAR(B1093))</f>
        <v/>
      </c>
      <c r="I1093" s="76">
        <f>IF(B1093="","",IF((YEAR(B1093)-YEAR(Config!$C$7))*12+MONTH(B1093)-MONTH(Config!$C$7)&lt;0,"Antes","T"&amp;(INT(((YEAR(B1093)-YEAR(Config!$C$7))*12+MONTH(B1093)-MONTH(Config!$C$7))/3)+1)))</f>
        <v/>
      </c>
      <c r="J1093" s="76">
        <f>IF(E1093="","",IFERROR(INDEX(Config!$C$11:$C$22,MATCH(E1093,Config!$B$11:$B$22,0)),"No"))</f>
        <v/>
      </c>
      <c r="K1093" s="77">
        <f>IF(B1093="","",DATE(YEAR(B1093),MONTH(B1093),1))</f>
        <v/>
      </c>
    </row>
    <row r="1094">
      <c r="B1094" s="78" t="n"/>
      <c r="C1094" s="79" t="n"/>
      <c r="D1094" s="79" t="n"/>
      <c r="E1094" s="79" t="n"/>
      <c r="F1094" s="80" t="n"/>
      <c r="G1094" s="76">
        <f>IF(D1094="","",IFERROR(INDEX(Presupuesto!$C$9:$C$33,MATCH(D1094,Presupuesto!$B$9:$B$33,0)),""))</f>
        <v/>
      </c>
      <c r="H1094" s="76">
        <f>IF(B1094="","",CHOOSE(MONTH(B1094),"Ene","Feb","Mar","Abr","May","Jun","Jul","Ago","Sep","Oct","Nov","Dic")&amp;" "&amp;YEAR(B1094))</f>
        <v/>
      </c>
      <c r="I1094" s="76">
        <f>IF(B1094="","",IF((YEAR(B1094)-YEAR(Config!$C$7))*12+MONTH(B1094)-MONTH(Config!$C$7)&lt;0,"Antes","T"&amp;(INT(((YEAR(B1094)-YEAR(Config!$C$7))*12+MONTH(B1094)-MONTH(Config!$C$7))/3)+1)))</f>
        <v/>
      </c>
      <c r="J1094" s="76">
        <f>IF(E1094="","",IFERROR(INDEX(Config!$C$11:$C$22,MATCH(E1094,Config!$B$11:$B$22,0)),"No"))</f>
        <v/>
      </c>
      <c r="K1094" s="77">
        <f>IF(B1094="","",DATE(YEAR(B1094),MONTH(B1094),1))</f>
        <v/>
      </c>
    </row>
    <row r="1095">
      <c r="B1095" s="78" t="n"/>
      <c r="C1095" s="79" t="n"/>
      <c r="D1095" s="79" t="n"/>
      <c r="E1095" s="79" t="n"/>
      <c r="F1095" s="80" t="n"/>
      <c r="G1095" s="76">
        <f>IF(D1095="","",IFERROR(INDEX(Presupuesto!$C$9:$C$33,MATCH(D1095,Presupuesto!$B$9:$B$33,0)),""))</f>
        <v/>
      </c>
      <c r="H1095" s="76">
        <f>IF(B1095="","",CHOOSE(MONTH(B1095),"Ene","Feb","Mar","Abr","May","Jun","Jul","Ago","Sep","Oct","Nov","Dic")&amp;" "&amp;YEAR(B1095))</f>
        <v/>
      </c>
      <c r="I1095" s="76">
        <f>IF(B1095="","",IF((YEAR(B1095)-YEAR(Config!$C$7))*12+MONTH(B1095)-MONTH(Config!$C$7)&lt;0,"Antes","T"&amp;(INT(((YEAR(B1095)-YEAR(Config!$C$7))*12+MONTH(B1095)-MONTH(Config!$C$7))/3)+1)))</f>
        <v/>
      </c>
      <c r="J1095" s="76">
        <f>IF(E1095="","",IFERROR(INDEX(Config!$C$11:$C$22,MATCH(E1095,Config!$B$11:$B$22,0)),"No"))</f>
        <v/>
      </c>
      <c r="K1095" s="77">
        <f>IF(B1095="","",DATE(YEAR(B1095),MONTH(B1095),1))</f>
        <v/>
      </c>
    </row>
    <row r="1096">
      <c r="B1096" s="78" t="n"/>
      <c r="C1096" s="79" t="n"/>
      <c r="D1096" s="79" t="n"/>
      <c r="E1096" s="79" t="n"/>
      <c r="F1096" s="80" t="n"/>
      <c r="G1096" s="76">
        <f>IF(D1096="","",IFERROR(INDEX(Presupuesto!$C$9:$C$33,MATCH(D1096,Presupuesto!$B$9:$B$33,0)),""))</f>
        <v/>
      </c>
      <c r="H1096" s="76">
        <f>IF(B1096="","",CHOOSE(MONTH(B1096),"Ene","Feb","Mar","Abr","May","Jun","Jul","Ago","Sep","Oct","Nov","Dic")&amp;" "&amp;YEAR(B1096))</f>
        <v/>
      </c>
      <c r="I1096" s="76">
        <f>IF(B1096="","",IF((YEAR(B1096)-YEAR(Config!$C$7))*12+MONTH(B1096)-MONTH(Config!$C$7)&lt;0,"Antes","T"&amp;(INT(((YEAR(B1096)-YEAR(Config!$C$7))*12+MONTH(B1096)-MONTH(Config!$C$7))/3)+1)))</f>
        <v/>
      </c>
      <c r="J1096" s="76">
        <f>IF(E1096="","",IFERROR(INDEX(Config!$C$11:$C$22,MATCH(E1096,Config!$B$11:$B$22,0)),"No"))</f>
        <v/>
      </c>
      <c r="K1096" s="77">
        <f>IF(B1096="","",DATE(YEAR(B1096),MONTH(B1096),1))</f>
        <v/>
      </c>
    </row>
    <row r="1097">
      <c r="B1097" s="78" t="n"/>
      <c r="C1097" s="79" t="n"/>
      <c r="D1097" s="79" t="n"/>
      <c r="E1097" s="79" t="n"/>
      <c r="F1097" s="80" t="n"/>
      <c r="G1097" s="76">
        <f>IF(D1097="","",IFERROR(INDEX(Presupuesto!$C$9:$C$33,MATCH(D1097,Presupuesto!$B$9:$B$33,0)),""))</f>
        <v/>
      </c>
      <c r="H1097" s="76">
        <f>IF(B1097="","",CHOOSE(MONTH(B1097),"Ene","Feb","Mar","Abr","May","Jun","Jul","Ago","Sep","Oct","Nov","Dic")&amp;" "&amp;YEAR(B1097))</f>
        <v/>
      </c>
      <c r="I1097" s="76">
        <f>IF(B1097="","",IF((YEAR(B1097)-YEAR(Config!$C$7))*12+MONTH(B1097)-MONTH(Config!$C$7)&lt;0,"Antes","T"&amp;(INT(((YEAR(B1097)-YEAR(Config!$C$7))*12+MONTH(B1097)-MONTH(Config!$C$7))/3)+1)))</f>
        <v/>
      </c>
      <c r="J1097" s="76">
        <f>IF(E1097="","",IFERROR(INDEX(Config!$C$11:$C$22,MATCH(E1097,Config!$B$11:$B$22,0)),"No"))</f>
        <v/>
      </c>
      <c r="K1097" s="77">
        <f>IF(B1097="","",DATE(YEAR(B1097),MONTH(B1097),1))</f>
        <v/>
      </c>
    </row>
    <row r="1098">
      <c r="B1098" s="78" t="n"/>
      <c r="C1098" s="79" t="n"/>
      <c r="D1098" s="79" t="n"/>
      <c r="E1098" s="79" t="n"/>
      <c r="F1098" s="80" t="n"/>
      <c r="G1098" s="76">
        <f>IF(D1098="","",IFERROR(INDEX(Presupuesto!$C$9:$C$33,MATCH(D1098,Presupuesto!$B$9:$B$33,0)),""))</f>
        <v/>
      </c>
      <c r="H1098" s="76">
        <f>IF(B1098="","",CHOOSE(MONTH(B1098),"Ene","Feb","Mar","Abr","May","Jun","Jul","Ago","Sep","Oct","Nov","Dic")&amp;" "&amp;YEAR(B1098))</f>
        <v/>
      </c>
      <c r="I1098" s="76">
        <f>IF(B1098="","",IF((YEAR(B1098)-YEAR(Config!$C$7))*12+MONTH(B1098)-MONTH(Config!$C$7)&lt;0,"Antes","T"&amp;(INT(((YEAR(B1098)-YEAR(Config!$C$7))*12+MONTH(B1098)-MONTH(Config!$C$7))/3)+1)))</f>
        <v/>
      </c>
      <c r="J1098" s="76">
        <f>IF(E1098="","",IFERROR(INDEX(Config!$C$11:$C$22,MATCH(E1098,Config!$B$11:$B$22,0)),"No"))</f>
        <v/>
      </c>
      <c r="K1098" s="77">
        <f>IF(B1098="","",DATE(YEAR(B1098),MONTH(B1098),1))</f>
        <v/>
      </c>
    </row>
    <row r="1099">
      <c r="B1099" s="78" t="n"/>
      <c r="C1099" s="79" t="n"/>
      <c r="D1099" s="79" t="n"/>
      <c r="E1099" s="79" t="n"/>
      <c r="F1099" s="80" t="n"/>
      <c r="G1099" s="76">
        <f>IF(D1099="","",IFERROR(INDEX(Presupuesto!$C$9:$C$33,MATCH(D1099,Presupuesto!$B$9:$B$33,0)),""))</f>
        <v/>
      </c>
      <c r="H1099" s="76">
        <f>IF(B1099="","",CHOOSE(MONTH(B1099),"Ene","Feb","Mar","Abr","May","Jun","Jul","Ago","Sep","Oct","Nov","Dic")&amp;" "&amp;YEAR(B1099))</f>
        <v/>
      </c>
      <c r="I1099" s="76">
        <f>IF(B1099="","",IF((YEAR(B1099)-YEAR(Config!$C$7))*12+MONTH(B1099)-MONTH(Config!$C$7)&lt;0,"Antes","T"&amp;(INT(((YEAR(B1099)-YEAR(Config!$C$7))*12+MONTH(B1099)-MONTH(Config!$C$7))/3)+1)))</f>
        <v/>
      </c>
      <c r="J1099" s="76">
        <f>IF(E1099="","",IFERROR(INDEX(Config!$C$11:$C$22,MATCH(E1099,Config!$B$11:$B$22,0)),"No"))</f>
        <v/>
      </c>
      <c r="K1099" s="77">
        <f>IF(B1099="","",DATE(YEAR(B1099),MONTH(B1099),1))</f>
        <v/>
      </c>
    </row>
    <row r="1100">
      <c r="B1100" s="78" t="n"/>
      <c r="C1100" s="79" t="n"/>
      <c r="D1100" s="79" t="n"/>
      <c r="E1100" s="79" t="n"/>
      <c r="F1100" s="80" t="n"/>
      <c r="G1100" s="76">
        <f>IF(D1100="","",IFERROR(INDEX(Presupuesto!$C$9:$C$33,MATCH(D1100,Presupuesto!$B$9:$B$33,0)),""))</f>
        <v/>
      </c>
      <c r="H1100" s="76">
        <f>IF(B1100="","",CHOOSE(MONTH(B1100),"Ene","Feb","Mar","Abr","May","Jun","Jul","Ago","Sep","Oct","Nov","Dic")&amp;" "&amp;YEAR(B1100))</f>
        <v/>
      </c>
      <c r="I1100" s="76">
        <f>IF(B1100="","",IF((YEAR(B1100)-YEAR(Config!$C$7))*12+MONTH(B1100)-MONTH(Config!$C$7)&lt;0,"Antes","T"&amp;(INT(((YEAR(B1100)-YEAR(Config!$C$7))*12+MONTH(B1100)-MONTH(Config!$C$7))/3)+1)))</f>
        <v/>
      </c>
      <c r="J1100" s="76">
        <f>IF(E1100="","",IFERROR(INDEX(Config!$C$11:$C$22,MATCH(E1100,Config!$B$11:$B$22,0)),"No"))</f>
        <v/>
      </c>
      <c r="K1100" s="77">
        <f>IF(B1100="","",DATE(YEAR(B1100),MONTH(B1100),1))</f>
        <v/>
      </c>
    </row>
    <row r="1101">
      <c r="B1101" s="78" t="n"/>
      <c r="C1101" s="79" t="n"/>
      <c r="D1101" s="79" t="n"/>
      <c r="E1101" s="79" t="n"/>
      <c r="F1101" s="80" t="n"/>
      <c r="G1101" s="76">
        <f>IF(D1101="","",IFERROR(INDEX(Presupuesto!$C$9:$C$33,MATCH(D1101,Presupuesto!$B$9:$B$33,0)),""))</f>
        <v/>
      </c>
      <c r="H1101" s="76">
        <f>IF(B1101="","",CHOOSE(MONTH(B1101),"Ene","Feb","Mar","Abr","May","Jun","Jul","Ago","Sep","Oct","Nov","Dic")&amp;" "&amp;YEAR(B1101))</f>
        <v/>
      </c>
      <c r="I1101" s="76">
        <f>IF(B1101="","",IF((YEAR(B1101)-YEAR(Config!$C$7))*12+MONTH(B1101)-MONTH(Config!$C$7)&lt;0,"Antes","T"&amp;(INT(((YEAR(B1101)-YEAR(Config!$C$7))*12+MONTH(B1101)-MONTH(Config!$C$7))/3)+1)))</f>
        <v/>
      </c>
      <c r="J1101" s="76">
        <f>IF(E1101="","",IFERROR(INDEX(Config!$C$11:$C$22,MATCH(E1101,Config!$B$11:$B$22,0)),"No"))</f>
        <v/>
      </c>
      <c r="K1101" s="77">
        <f>IF(B1101="","",DATE(YEAR(B1101),MONTH(B1101),1))</f>
        <v/>
      </c>
    </row>
    <row r="1102">
      <c r="B1102" s="78" t="n"/>
      <c r="C1102" s="79" t="n"/>
      <c r="D1102" s="79" t="n"/>
      <c r="E1102" s="79" t="n"/>
      <c r="F1102" s="80" t="n"/>
      <c r="G1102" s="76">
        <f>IF(D1102="","",IFERROR(INDEX(Presupuesto!$C$9:$C$33,MATCH(D1102,Presupuesto!$B$9:$B$33,0)),""))</f>
        <v/>
      </c>
      <c r="H1102" s="76">
        <f>IF(B1102="","",CHOOSE(MONTH(B1102),"Ene","Feb","Mar","Abr","May","Jun","Jul","Ago","Sep","Oct","Nov","Dic")&amp;" "&amp;YEAR(B1102))</f>
        <v/>
      </c>
      <c r="I1102" s="76">
        <f>IF(B1102="","",IF((YEAR(B1102)-YEAR(Config!$C$7))*12+MONTH(B1102)-MONTH(Config!$C$7)&lt;0,"Antes","T"&amp;(INT(((YEAR(B1102)-YEAR(Config!$C$7))*12+MONTH(B1102)-MONTH(Config!$C$7))/3)+1)))</f>
        <v/>
      </c>
      <c r="J1102" s="76">
        <f>IF(E1102="","",IFERROR(INDEX(Config!$C$11:$C$22,MATCH(E1102,Config!$B$11:$B$22,0)),"No"))</f>
        <v/>
      </c>
      <c r="K1102" s="77">
        <f>IF(B1102="","",DATE(YEAR(B1102),MONTH(B1102),1))</f>
        <v/>
      </c>
    </row>
    <row r="1103">
      <c r="B1103" s="78" t="n"/>
      <c r="C1103" s="79" t="n"/>
      <c r="D1103" s="79" t="n"/>
      <c r="E1103" s="79" t="n"/>
      <c r="F1103" s="80" t="n"/>
      <c r="G1103" s="76">
        <f>IF(D1103="","",IFERROR(INDEX(Presupuesto!$C$9:$C$33,MATCH(D1103,Presupuesto!$B$9:$B$33,0)),""))</f>
        <v/>
      </c>
      <c r="H1103" s="76">
        <f>IF(B1103="","",CHOOSE(MONTH(B1103),"Ene","Feb","Mar","Abr","May","Jun","Jul","Ago","Sep","Oct","Nov","Dic")&amp;" "&amp;YEAR(B1103))</f>
        <v/>
      </c>
      <c r="I1103" s="76">
        <f>IF(B1103="","",IF((YEAR(B1103)-YEAR(Config!$C$7))*12+MONTH(B1103)-MONTH(Config!$C$7)&lt;0,"Antes","T"&amp;(INT(((YEAR(B1103)-YEAR(Config!$C$7))*12+MONTH(B1103)-MONTH(Config!$C$7))/3)+1)))</f>
        <v/>
      </c>
      <c r="J1103" s="76">
        <f>IF(E1103="","",IFERROR(INDEX(Config!$C$11:$C$22,MATCH(E1103,Config!$B$11:$B$22,0)),"No"))</f>
        <v/>
      </c>
      <c r="K1103" s="77">
        <f>IF(B1103="","",DATE(YEAR(B1103),MONTH(B1103),1))</f>
        <v/>
      </c>
    </row>
    <row r="1104">
      <c r="B1104" s="78" t="n"/>
      <c r="C1104" s="79" t="n"/>
      <c r="D1104" s="79" t="n"/>
      <c r="E1104" s="79" t="n"/>
      <c r="F1104" s="80" t="n"/>
      <c r="G1104" s="76">
        <f>IF(D1104="","",IFERROR(INDEX(Presupuesto!$C$9:$C$33,MATCH(D1104,Presupuesto!$B$9:$B$33,0)),""))</f>
        <v/>
      </c>
      <c r="H1104" s="76">
        <f>IF(B1104="","",CHOOSE(MONTH(B1104),"Ene","Feb","Mar","Abr","May","Jun","Jul","Ago","Sep","Oct","Nov","Dic")&amp;" "&amp;YEAR(B1104))</f>
        <v/>
      </c>
      <c r="I1104" s="76">
        <f>IF(B1104="","",IF((YEAR(B1104)-YEAR(Config!$C$7))*12+MONTH(B1104)-MONTH(Config!$C$7)&lt;0,"Antes","T"&amp;(INT(((YEAR(B1104)-YEAR(Config!$C$7))*12+MONTH(B1104)-MONTH(Config!$C$7))/3)+1)))</f>
        <v/>
      </c>
      <c r="J1104" s="76">
        <f>IF(E1104="","",IFERROR(INDEX(Config!$C$11:$C$22,MATCH(E1104,Config!$B$11:$B$22,0)),"No"))</f>
        <v/>
      </c>
      <c r="K1104" s="77">
        <f>IF(B1104="","",DATE(YEAR(B1104),MONTH(B1104),1))</f>
        <v/>
      </c>
    </row>
    <row r="1105">
      <c r="B1105" s="78" t="n"/>
      <c r="C1105" s="79" t="n"/>
      <c r="D1105" s="79" t="n"/>
      <c r="E1105" s="79" t="n"/>
      <c r="F1105" s="80" t="n"/>
      <c r="G1105" s="76">
        <f>IF(D1105="","",IFERROR(INDEX(Presupuesto!$C$9:$C$33,MATCH(D1105,Presupuesto!$B$9:$B$33,0)),""))</f>
        <v/>
      </c>
      <c r="H1105" s="76">
        <f>IF(B1105="","",CHOOSE(MONTH(B1105),"Ene","Feb","Mar","Abr","May","Jun","Jul","Ago","Sep","Oct","Nov","Dic")&amp;" "&amp;YEAR(B1105))</f>
        <v/>
      </c>
      <c r="I1105" s="76">
        <f>IF(B1105="","",IF((YEAR(B1105)-YEAR(Config!$C$7))*12+MONTH(B1105)-MONTH(Config!$C$7)&lt;0,"Antes","T"&amp;(INT(((YEAR(B1105)-YEAR(Config!$C$7))*12+MONTH(B1105)-MONTH(Config!$C$7))/3)+1)))</f>
        <v/>
      </c>
      <c r="J1105" s="76">
        <f>IF(E1105="","",IFERROR(INDEX(Config!$C$11:$C$22,MATCH(E1105,Config!$B$11:$B$22,0)),"No"))</f>
        <v/>
      </c>
      <c r="K1105" s="77">
        <f>IF(B1105="","",DATE(YEAR(B1105),MONTH(B1105),1))</f>
        <v/>
      </c>
    </row>
    <row r="1106">
      <c r="B1106" s="78" t="n"/>
      <c r="C1106" s="79" t="n"/>
      <c r="D1106" s="79" t="n"/>
      <c r="E1106" s="79" t="n"/>
      <c r="F1106" s="80" t="n"/>
      <c r="G1106" s="76">
        <f>IF(D1106="","",IFERROR(INDEX(Presupuesto!$C$9:$C$33,MATCH(D1106,Presupuesto!$B$9:$B$33,0)),""))</f>
        <v/>
      </c>
      <c r="H1106" s="76">
        <f>IF(B1106="","",CHOOSE(MONTH(B1106),"Ene","Feb","Mar","Abr","May","Jun","Jul","Ago","Sep","Oct","Nov","Dic")&amp;" "&amp;YEAR(B1106))</f>
        <v/>
      </c>
      <c r="I1106" s="76">
        <f>IF(B1106="","",IF((YEAR(B1106)-YEAR(Config!$C$7))*12+MONTH(B1106)-MONTH(Config!$C$7)&lt;0,"Antes","T"&amp;(INT(((YEAR(B1106)-YEAR(Config!$C$7))*12+MONTH(B1106)-MONTH(Config!$C$7))/3)+1)))</f>
        <v/>
      </c>
      <c r="J1106" s="76">
        <f>IF(E1106="","",IFERROR(INDEX(Config!$C$11:$C$22,MATCH(E1106,Config!$B$11:$B$22,0)),"No"))</f>
        <v/>
      </c>
      <c r="K1106" s="77">
        <f>IF(B1106="","",DATE(YEAR(B1106),MONTH(B1106),1))</f>
        <v/>
      </c>
    </row>
    <row r="1107">
      <c r="B1107" s="78" t="n"/>
      <c r="C1107" s="79" t="n"/>
      <c r="D1107" s="79" t="n"/>
      <c r="E1107" s="79" t="n"/>
      <c r="F1107" s="80" t="n"/>
      <c r="G1107" s="76">
        <f>IF(D1107="","",IFERROR(INDEX(Presupuesto!$C$9:$C$33,MATCH(D1107,Presupuesto!$B$9:$B$33,0)),""))</f>
        <v/>
      </c>
      <c r="H1107" s="76">
        <f>IF(B1107="","",CHOOSE(MONTH(B1107),"Ene","Feb","Mar","Abr","May","Jun","Jul","Ago","Sep","Oct","Nov","Dic")&amp;" "&amp;YEAR(B1107))</f>
        <v/>
      </c>
      <c r="I1107" s="76">
        <f>IF(B1107="","",IF((YEAR(B1107)-YEAR(Config!$C$7))*12+MONTH(B1107)-MONTH(Config!$C$7)&lt;0,"Antes","T"&amp;(INT(((YEAR(B1107)-YEAR(Config!$C$7))*12+MONTH(B1107)-MONTH(Config!$C$7))/3)+1)))</f>
        <v/>
      </c>
      <c r="J1107" s="76">
        <f>IF(E1107="","",IFERROR(INDEX(Config!$C$11:$C$22,MATCH(E1107,Config!$B$11:$B$22,0)),"No"))</f>
        <v/>
      </c>
      <c r="K1107" s="77">
        <f>IF(B1107="","",DATE(YEAR(B1107),MONTH(B1107),1))</f>
        <v/>
      </c>
    </row>
    <row r="1108">
      <c r="B1108" s="78" t="n"/>
      <c r="C1108" s="79" t="n"/>
      <c r="D1108" s="79" t="n"/>
      <c r="E1108" s="79" t="n"/>
      <c r="F1108" s="80" t="n"/>
      <c r="G1108" s="76">
        <f>IF(D1108="","",IFERROR(INDEX(Presupuesto!$C$9:$C$33,MATCH(D1108,Presupuesto!$B$9:$B$33,0)),""))</f>
        <v/>
      </c>
      <c r="H1108" s="76">
        <f>IF(B1108="","",CHOOSE(MONTH(B1108),"Ene","Feb","Mar","Abr","May","Jun","Jul","Ago","Sep","Oct","Nov","Dic")&amp;" "&amp;YEAR(B1108))</f>
        <v/>
      </c>
      <c r="I1108" s="76">
        <f>IF(B1108="","",IF((YEAR(B1108)-YEAR(Config!$C$7))*12+MONTH(B1108)-MONTH(Config!$C$7)&lt;0,"Antes","T"&amp;(INT(((YEAR(B1108)-YEAR(Config!$C$7))*12+MONTH(B1108)-MONTH(Config!$C$7))/3)+1)))</f>
        <v/>
      </c>
      <c r="J1108" s="76">
        <f>IF(E1108="","",IFERROR(INDEX(Config!$C$11:$C$22,MATCH(E1108,Config!$B$11:$B$22,0)),"No"))</f>
        <v/>
      </c>
      <c r="K1108" s="77">
        <f>IF(B1108="","",DATE(YEAR(B1108),MONTH(B1108),1))</f>
        <v/>
      </c>
    </row>
    <row r="1109">
      <c r="B1109" s="78" t="n"/>
      <c r="C1109" s="79" t="n"/>
      <c r="D1109" s="79" t="n"/>
      <c r="E1109" s="79" t="n"/>
      <c r="F1109" s="80" t="n"/>
      <c r="G1109" s="76">
        <f>IF(D1109="","",IFERROR(INDEX(Presupuesto!$C$9:$C$33,MATCH(D1109,Presupuesto!$B$9:$B$33,0)),""))</f>
        <v/>
      </c>
      <c r="H1109" s="76">
        <f>IF(B1109="","",CHOOSE(MONTH(B1109),"Ene","Feb","Mar","Abr","May","Jun","Jul","Ago","Sep","Oct","Nov","Dic")&amp;" "&amp;YEAR(B1109))</f>
        <v/>
      </c>
      <c r="I1109" s="76">
        <f>IF(B1109="","",IF((YEAR(B1109)-YEAR(Config!$C$7))*12+MONTH(B1109)-MONTH(Config!$C$7)&lt;0,"Antes","T"&amp;(INT(((YEAR(B1109)-YEAR(Config!$C$7))*12+MONTH(B1109)-MONTH(Config!$C$7))/3)+1)))</f>
        <v/>
      </c>
      <c r="J1109" s="76">
        <f>IF(E1109="","",IFERROR(INDEX(Config!$C$11:$C$22,MATCH(E1109,Config!$B$11:$B$22,0)),"No"))</f>
        <v/>
      </c>
      <c r="K1109" s="77">
        <f>IF(B1109="","",DATE(YEAR(B1109),MONTH(B1109),1))</f>
        <v/>
      </c>
    </row>
    <row r="1110">
      <c r="B1110" s="78" t="n"/>
      <c r="C1110" s="79" t="n"/>
      <c r="D1110" s="79" t="n"/>
      <c r="E1110" s="79" t="n"/>
      <c r="F1110" s="80" t="n"/>
      <c r="G1110" s="76">
        <f>IF(D1110="","",IFERROR(INDEX(Presupuesto!$C$9:$C$33,MATCH(D1110,Presupuesto!$B$9:$B$33,0)),""))</f>
        <v/>
      </c>
      <c r="H1110" s="76">
        <f>IF(B1110="","",CHOOSE(MONTH(B1110),"Ene","Feb","Mar","Abr","May","Jun","Jul","Ago","Sep","Oct","Nov","Dic")&amp;" "&amp;YEAR(B1110))</f>
        <v/>
      </c>
      <c r="I1110" s="76">
        <f>IF(B1110="","",IF((YEAR(B1110)-YEAR(Config!$C$7))*12+MONTH(B1110)-MONTH(Config!$C$7)&lt;0,"Antes","T"&amp;(INT(((YEAR(B1110)-YEAR(Config!$C$7))*12+MONTH(B1110)-MONTH(Config!$C$7))/3)+1)))</f>
        <v/>
      </c>
      <c r="J1110" s="76">
        <f>IF(E1110="","",IFERROR(INDEX(Config!$C$11:$C$22,MATCH(E1110,Config!$B$11:$B$22,0)),"No"))</f>
        <v/>
      </c>
      <c r="K1110" s="77">
        <f>IF(B1110="","",DATE(YEAR(B1110),MONTH(B1110),1))</f>
        <v/>
      </c>
    </row>
    <row r="1111">
      <c r="B1111" s="78" t="n"/>
      <c r="C1111" s="79" t="n"/>
      <c r="D1111" s="79" t="n"/>
      <c r="E1111" s="79" t="n"/>
      <c r="F1111" s="80" t="n"/>
      <c r="G1111" s="76">
        <f>IF(D1111="","",IFERROR(INDEX(Presupuesto!$C$9:$C$33,MATCH(D1111,Presupuesto!$B$9:$B$33,0)),""))</f>
        <v/>
      </c>
      <c r="H1111" s="76">
        <f>IF(B1111="","",CHOOSE(MONTH(B1111),"Ene","Feb","Mar","Abr","May","Jun","Jul","Ago","Sep","Oct","Nov","Dic")&amp;" "&amp;YEAR(B1111))</f>
        <v/>
      </c>
      <c r="I1111" s="76">
        <f>IF(B1111="","",IF((YEAR(B1111)-YEAR(Config!$C$7))*12+MONTH(B1111)-MONTH(Config!$C$7)&lt;0,"Antes","T"&amp;(INT(((YEAR(B1111)-YEAR(Config!$C$7))*12+MONTH(B1111)-MONTH(Config!$C$7))/3)+1)))</f>
        <v/>
      </c>
      <c r="J1111" s="76">
        <f>IF(E1111="","",IFERROR(INDEX(Config!$C$11:$C$22,MATCH(E1111,Config!$B$11:$B$22,0)),"No"))</f>
        <v/>
      </c>
      <c r="K1111" s="77">
        <f>IF(B1111="","",DATE(YEAR(B1111),MONTH(B1111),1))</f>
        <v/>
      </c>
    </row>
    <row r="1112">
      <c r="B1112" s="78" t="n"/>
      <c r="C1112" s="79" t="n"/>
      <c r="D1112" s="79" t="n"/>
      <c r="E1112" s="79" t="n"/>
      <c r="F1112" s="80" t="n"/>
      <c r="G1112" s="76">
        <f>IF(D1112="","",IFERROR(INDEX(Presupuesto!$C$9:$C$33,MATCH(D1112,Presupuesto!$B$9:$B$33,0)),""))</f>
        <v/>
      </c>
      <c r="H1112" s="76">
        <f>IF(B1112="","",CHOOSE(MONTH(B1112),"Ene","Feb","Mar","Abr","May","Jun","Jul","Ago","Sep","Oct","Nov","Dic")&amp;" "&amp;YEAR(B1112))</f>
        <v/>
      </c>
      <c r="I1112" s="76">
        <f>IF(B1112="","",IF((YEAR(B1112)-YEAR(Config!$C$7))*12+MONTH(B1112)-MONTH(Config!$C$7)&lt;0,"Antes","T"&amp;(INT(((YEAR(B1112)-YEAR(Config!$C$7))*12+MONTH(B1112)-MONTH(Config!$C$7))/3)+1)))</f>
        <v/>
      </c>
      <c r="J1112" s="76">
        <f>IF(E1112="","",IFERROR(INDEX(Config!$C$11:$C$22,MATCH(E1112,Config!$B$11:$B$22,0)),"No"))</f>
        <v/>
      </c>
      <c r="K1112" s="77">
        <f>IF(B1112="","",DATE(YEAR(B1112),MONTH(B1112),1))</f>
        <v/>
      </c>
    </row>
    <row r="1113">
      <c r="B1113" s="78" t="n"/>
      <c r="C1113" s="79" t="n"/>
      <c r="D1113" s="79" t="n"/>
      <c r="E1113" s="79" t="n"/>
      <c r="F1113" s="80" t="n"/>
      <c r="G1113" s="76">
        <f>IF(D1113="","",IFERROR(INDEX(Presupuesto!$C$9:$C$33,MATCH(D1113,Presupuesto!$B$9:$B$33,0)),""))</f>
        <v/>
      </c>
      <c r="H1113" s="76">
        <f>IF(B1113="","",CHOOSE(MONTH(B1113),"Ene","Feb","Mar","Abr","May","Jun","Jul","Ago","Sep","Oct","Nov","Dic")&amp;" "&amp;YEAR(B1113))</f>
        <v/>
      </c>
      <c r="I1113" s="76">
        <f>IF(B1113="","",IF((YEAR(B1113)-YEAR(Config!$C$7))*12+MONTH(B1113)-MONTH(Config!$C$7)&lt;0,"Antes","T"&amp;(INT(((YEAR(B1113)-YEAR(Config!$C$7))*12+MONTH(B1113)-MONTH(Config!$C$7))/3)+1)))</f>
        <v/>
      </c>
      <c r="J1113" s="76">
        <f>IF(E1113="","",IFERROR(INDEX(Config!$C$11:$C$22,MATCH(E1113,Config!$B$11:$B$22,0)),"No"))</f>
        <v/>
      </c>
      <c r="K1113" s="77">
        <f>IF(B1113="","",DATE(YEAR(B1113),MONTH(B1113),1))</f>
        <v/>
      </c>
    </row>
    <row r="1114">
      <c r="B1114" s="78" t="n"/>
      <c r="C1114" s="79" t="n"/>
      <c r="D1114" s="79" t="n"/>
      <c r="E1114" s="79" t="n"/>
      <c r="F1114" s="80" t="n"/>
      <c r="G1114" s="76">
        <f>IF(D1114="","",IFERROR(INDEX(Presupuesto!$C$9:$C$33,MATCH(D1114,Presupuesto!$B$9:$B$33,0)),""))</f>
        <v/>
      </c>
      <c r="H1114" s="76">
        <f>IF(B1114="","",CHOOSE(MONTH(B1114),"Ene","Feb","Mar","Abr","May","Jun","Jul","Ago","Sep","Oct","Nov","Dic")&amp;" "&amp;YEAR(B1114))</f>
        <v/>
      </c>
      <c r="I1114" s="76">
        <f>IF(B1114="","",IF((YEAR(B1114)-YEAR(Config!$C$7))*12+MONTH(B1114)-MONTH(Config!$C$7)&lt;0,"Antes","T"&amp;(INT(((YEAR(B1114)-YEAR(Config!$C$7))*12+MONTH(B1114)-MONTH(Config!$C$7))/3)+1)))</f>
        <v/>
      </c>
      <c r="J1114" s="76">
        <f>IF(E1114="","",IFERROR(INDEX(Config!$C$11:$C$22,MATCH(E1114,Config!$B$11:$B$22,0)),"No"))</f>
        <v/>
      </c>
      <c r="K1114" s="77">
        <f>IF(B1114="","",DATE(YEAR(B1114),MONTH(B1114),1))</f>
        <v/>
      </c>
    </row>
    <row r="1115">
      <c r="B1115" s="78" t="n"/>
      <c r="C1115" s="79" t="n"/>
      <c r="D1115" s="79" t="n"/>
      <c r="E1115" s="79" t="n"/>
      <c r="F1115" s="80" t="n"/>
      <c r="G1115" s="76">
        <f>IF(D1115="","",IFERROR(INDEX(Presupuesto!$C$9:$C$33,MATCH(D1115,Presupuesto!$B$9:$B$33,0)),""))</f>
        <v/>
      </c>
      <c r="H1115" s="76">
        <f>IF(B1115="","",CHOOSE(MONTH(B1115),"Ene","Feb","Mar","Abr","May","Jun","Jul","Ago","Sep","Oct","Nov","Dic")&amp;" "&amp;YEAR(B1115))</f>
        <v/>
      </c>
      <c r="I1115" s="76">
        <f>IF(B1115="","",IF((YEAR(B1115)-YEAR(Config!$C$7))*12+MONTH(B1115)-MONTH(Config!$C$7)&lt;0,"Antes","T"&amp;(INT(((YEAR(B1115)-YEAR(Config!$C$7))*12+MONTH(B1115)-MONTH(Config!$C$7))/3)+1)))</f>
        <v/>
      </c>
      <c r="J1115" s="76">
        <f>IF(E1115="","",IFERROR(INDEX(Config!$C$11:$C$22,MATCH(E1115,Config!$B$11:$B$22,0)),"No"))</f>
        <v/>
      </c>
      <c r="K1115" s="77">
        <f>IF(B1115="","",DATE(YEAR(B1115),MONTH(B1115),1))</f>
        <v/>
      </c>
    </row>
    <row r="1116">
      <c r="B1116" s="78" t="n"/>
      <c r="C1116" s="79" t="n"/>
      <c r="D1116" s="79" t="n"/>
      <c r="E1116" s="79" t="n"/>
      <c r="F1116" s="80" t="n"/>
      <c r="G1116" s="76">
        <f>IF(D1116="","",IFERROR(INDEX(Presupuesto!$C$9:$C$33,MATCH(D1116,Presupuesto!$B$9:$B$33,0)),""))</f>
        <v/>
      </c>
      <c r="H1116" s="76">
        <f>IF(B1116="","",CHOOSE(MONTH(B1116),"Ene","Feb","Mar","Abr","May","Jun","Jul","Ago","Sep","Oct","Nov","Dic")&amp;" "&amp;YEAR(B1116))</f>
        <v/>
      </c>
      <c r="I1116" s="76">
        <f>IF(B1116="","",IF((YEAR(B1116)-YEAR(Config!$C$7))*12+MONTH(B1116)-MONTH(Config!$C$7)&lt;0,"Antes","T"&amp;(INT(((YEAR(B1116)-YEAR(Config!$C$7))*12+MONTH(B1116)-MONTH(Config!$C$7))/3)+1)))</f>
        <v/>
      </c>
      <c r="J1116" s="76">
        <f>IF(E1116="","",IFERROR(INDEX(Config!$C$11:$C$22,MATCH(E1116,Config!$B$11:$B$22,0)),"No"))</f>
        <v/>
      </c>
      <c r="K1116" s="77">
        <f>IF(B1116="","",DATE(YEAR(B1116),MONTH(B1116),1))</f>
        <v/>
      </c>
    </row>
    <row r="1117">
      <c r="B1117" s="78" t="n"/>
      <c r="C1117" s="79" t="n"/>
      <c r="D1117" s="79" t="n"/>
      <c r="E1117" s="79" t="n"/>
      <c r="F1117" s="80" t="n"/>
      <c r="G1117" s="76">
        <f>IF(D1117="","",IFERROR(INDEX(Presupuesto!$C$9:$C$33,MATCH(D1117,Presupuesto!$B$9:$B$33,0)),""))</f>
        <v/>
      </c>
      <c r="H1117" s="76">
        <f>IF(B1117="","",CHOOSE(MONTH(B1117),"Ene","Feb","Mar","Abr","May","Jun","Jul","Ago","Sep","Oct","Nov","Dic")&amp;" "&amp;YEAR(B1117))</f>
        <v/>
      </c>
      <c r="I1117" s="76">
        <f>IF(B1117="","",IF((YEAR(B1117)-YEAR(Config!$C$7))*12+MONTH(B1117)-MONTH(Config!$C$7)&lt;0,"Antes","T"&amp;(INT(((YEAR(B1117)-YEAR(Config!$C$7))*12+MONTH(B1117)-MONTH(Config!$C$7))/3)+1)))</f>
        <v/>
      </c>
      <c r="J1117" s="76">
        <f>IF(E1117="","",IFERROR(INDEX(Config!$C$11:$C$22,MATCH(E1117,Config!$B$11:$B$22,0)),"No"))</f>
        <v/>
      </c>
      <c r="K1117" s="77">
        <f>IF(B1117="","",DATE(YEAR(B1117),MONTH(B1117),1))</f>
        <v/>
      </c>
    </row>
    <row r="1118">
      <c r="B1118" s="78" t="n"/>
      <c r="C1118" s="79" t="n"/>
      <c r="D1118" s="79" t="n"/>
      <c r="E1118" s="79" t="n"/>
      <c r="F1118" s="80" t="n"/>
      <c r="G1118" s="76">
        <f>IF(D1118="","",IFERROR(INDEX(Presupuesto!$C$9:$C$33,MATCH(D1118,Presupuesto!$B$9:$B$33,0)),""))</f>
        <v/>
      </c>
      <c r="H1118" s="76">
        <f>IF(B1118="","",CHOOSE(MONTH(B1118),"Ene","Feb","Mar","Abr","May","Jun","Jul","Ago","Sep","Oct","Nov","Dic")&amp;" "&amp;YEAR(B1118))</f>
        <v/>
      </c>
      <c r="I1118" s="76">
        <f>IF(B1118="","",IF((YEAR(B1118)-YEAR(Config!$C$7))*12+MONTH(B1118)-MONTH(Config!$C$7)&lt;0,"Antes","T"&amp;(INT(((YEAR(B1118)-YEAR(Config!$C$7))*12+MONTH(B1118)-MONTH(Config!$C$7))/3)+1)))</f>
        <v/>
      </c>
      <c r="J1118" s="76">
        <f>IF(E1118="","",IFERROR(INDEX(Config!$C$11:$C$22,MATCH(E1118,Config!$B$11:$B$22,0)),"No"))</f>
        <v/>
      </c>
      <c r="K1118" s="77">
        <f>IF(B1118="","",DATE(YEAR(B1118),MONTH(B1118),1))</f>
        <v/>
      </c>
    </row>
    <row r="1119">
      <c r="B1119" s="78" t="n"/>
      <c r="C1119" s="79" t="n"/>
      <c r="D1119" s="79" t="n"/>
      <c r="E1119" s="79" t="n"/>
      <c r="F1119" s="80" t="n"/>
      <c r="G1119" s="76">
        <f>IF(D1119="","",IFERROR(INDEX(Presupuesto!$C$9:$C$33,MATCH(D1119,Presupuesto!$B$9:$B$33,0)),""))</f>
        <v/>
      </c>
      <c r="H1119" s="76">
        <f>IF(B1119="","",CHOOSE(MONTH(B1119),"Ene","Feb","Mar","Abr","May","Jun","Jul","Ago","Sep","Oct","Nov","Dic")&amp;" "&amp;YEAR(B1119))</f>
        <v/>
      </c>
      <c r="I1119" s="76">
        <f>IF(B1119="","",IF((YEAR(B1119)-YEAR(Config!$C$7))*12+MONTH(B1119)-MONTH(Config!$C$7)&lt;0,"Antes","T"&amp;(INT(((YEAR(B1119)-YEAR(Config!$C$7))*12+MONTH(B1119)-MONTH(Config!$C$7))/3)+1)))</f>
        <v/>
      </c>
      <c r="J1119" s="76">
        <f>IF(E1119="","",IFERROR(INDEX(Config!$C$11:$C$22,MATCH(E1119,Config!$B$11:$B$22,0)),"No"))</f>
        <v/>
      </c>
      <c r="K1119" s="77">
        <f>IF(B1119="","",DATE(YEAR(B1119),MONTH(B1119),1))</f>
        <v/>
      </c>
    </row>
    <row r="1120">
      <c r="B1120" s="78" t="n"/>
      <c r="C1120" s="79" t="n"/>
      <c r="D1120" s="79" t="n"/>
      <c r="E1120" s="79" t="n"/>
      <c r="F1120" s="80" t="n"/>
      <c r="G1120" s="76">
        <f>IF(D1120="","",IFERROR(INDEX(Presupuesto!$C$9:$C$33,MATCH(D1120,Presupuesto!$B$9:$B$33,0)),""))</f>
        <v/>
      </c>
      <c r="H1120" s="76">
        <f>IF(B1120="","",CHOOSE(MONTH(B1120),"Ene","Feb","Mar","Abr","May","Jun","Jul","Ago","Sep","Oct","Nov","Dic")&amp;" "&amp;YEAR(B1120))</f>
        <v/>
      </c>
      <c r="I1120" s="76">
        <f>IF(B1120="","",IF((YEAR(B1120)-YEAR(Config!$C$7))*12+MONTH(B1120)-MONTH(Config!$C$7)&lt;0,"Antes","T"&amp;(INT(((YEAR(B1120)-YEAR(Config!$C$7))*12+MONTH(B1120)-MONTH(Config!$C$7))/3)+1)))</f>
        <v/>
      </c>
      <c r="J1120" s="76">
        <f>IF(E1120="","",IFERROR(INDEX(Config!$C$11:$C$22,MATCH(E1120,Config!$B$11:$B$22,0)),"No"))</f>
        <v/>
      </c>
      <c r="K1120" s="77">
        <f>IF(B1120="","",DATE(YEAR(B1120),MONTH(B1120),1))</f>
        <v/>
      </c>
    </row>
    <row r="1121">
      <c r="B1121" s="78" t="n"/>
      <c r="C1121" s="79" t="n"/>
      <c r="D1121" s="79" t="n"/>
      <c r="E1121" s="79" t="n"/>
      <c r="F1121" s="80" t="n"/>
      <c r="G1121" s="76">
        <f>IF(D1121="","",IFERROR(INDEX(Presupuesto!$C$9:$C$33,MATCH(D1121,Presupuesto!$B$9:$B$33,0)),""))</f>
        <v/>
      </c>
      <c r="H1121" s="76">
        <f>IF(B1121="","",CHOOSE(MONTH(B1121),"Ene","Feb","Mar","Abr","May","Jun","Jul","Ago","Sep","Oct","Nov","Dic")&amp;" "&amp;YEAR(B1121))</f>
        <v/>
      </c>
      <c r="I1121" s="76">
        <f>IF(B1121="","",IF((YEAR(B1121)-YEAR(Config!$C$7))*12+MONTH(B1121)-MONTH(Config!$C$7)&lt;0,"Antes","T"&amp;(INT(((YEAR(B1121)-YEAR(Config!$C$7))*12+MONTH(B1121)-MONTH(Config!$C$7))/3)+1)))</f>
        <v/>
      </c>
      <c r="J1121" s="76">
        <f>IF(E1121="","",IFERROR(INDEX(Config!$C$11:$C$22,MATCH(E1121,Config!$B$11:$B$22,0)),"No"))</f>
        <v/>
      </c>
      <c r="K1121" s="77">
        <f>IF(B1121="","",DATE(YEAR(B1121),MONTH(B1121),1))</f>
        <v/>
      </c>
    </row>
    <row r="1122">
      <c r="B1122" s="78" t="n"/>
      <c r="C1122" s="79" t="n"/>
      <c r="D1122" s="79" t="n"/>
      <c r="E1122" s="79" t="n"/>
      <c r="F1122" s="80" t="n"/>
      <c r="G1122" s="76">
        <f>IF(D1122="","",IFERROR(INDEX(Presupuesto!$C$9:$C$33,MATCH(D1122,Presupuesto!$B$9:$B$33,0)),""))</f>
        <v/>
      </c>
      <c r="H1122" s="76">
        <f>IF(B1122="","",CHOOSE(MONTH(B1122),"Ene","Feb","Mar","Abr","May","Jun","Jul","Ago","Sep","Oct","Nov","Dic")&amp;" "&amp;YEAR(B1122))</f>
        <v/>
      </c>
      <c r="I1122" s="76">
        <f>IF(B1122="","",IF((YEAR(B1122)-YEAR(Config!$C$7))*12+MONTH(B1122)-MONTH(Config!$C$7)&lt;0,"Antes","T"&amp;(INT(((YEAR(B1122)-YEAR(Config!$C$7))*12+MONTH(B1122)-MONTH(Config!$C$7))/3)+1)))</f>
        <v/>
      </c>
      <c r="J1122" s="76">
        <f>IF(E1122="","",IFERROR(INDEX(Config!$C$11:$C$22,MATCH(E1122,Config!$B$11:$B$22,0)),"No"))</f>
        <v/>
      </c>
      <c r="K1122" s="77">
        <f>IF(B1122="","",DATE(YEAR(B1122),MONTH(B1122),1))</f>
        <v/>
      </c>
    </row>
    <row r="1123">
      <c r="B1123" s="78" t="n"/>
      <c r="C1123" s="79" t="n"/>
      <c r="D1123" s="79" t="n"/>
      <c r="E1123" s="79" t="n"/>
      <c r="F1123" s="80" t="n"/>
      <c r="G1123" s="76">
        <f>IF(D1123="","",IFERROR(INDEX(Presupuesto!$C$9:$C$33,MATCH(D1123,Presupuesto!$B$9:$B$33,0)),""))</f>
        <v/>
      </c>
      <c r="H1123" s="76">
        <f>IF(B1123="","",CHOOSE(MONTH(B1123),"Ene","Feb","Mar","Abr","May","Jun","Jul","Ago","Sep","Oct","Nov","Dic")&amp;" "&amp;YEAR(B1123))</f>
        <v/>
      </c>
      <c r="I1123" s="76">
        <f>IF(B1123="","",IF((YEAR(B1123)-YEAR(Config!$C$7))*12+MONTH(B1123)-MONTH(Config!$C$7)&lt;0,"Antes","T"&amp;(INT(((YEAR(B1123)-YEAR(Config!$C$7))*12+MONTH(B1123)-MONTH(Config!$C$7))/3)+1)))</f>
        <v/>
      </c>
      <c r="J1123" s="76">
        <f>IF(E1123="","",IFERROR(INDEX(Config!$C$11:$C$22,MATCH(E1123,Config!$B$11:$B$22,0)),"No"))</f>
        <v/>
      </c>
      <c r="K1123" s="77">
        <f>IF(B1123="","",DATE(YEAR(B1123),MONTH(B1123),1))</f>
        <v/>
      </c>
    </row>
    <row r="1124">
      <c r="B1124" s="78" t="n"/>
      <c r="C1124" s="79" t="n"/>
      <c r="D1124" s="79" t="n"/>
      <c r="E1124" s="79" t="n"/>
      <c r="F1124" s="80" t="n"/>
      <c r="G1124" s="76">
        <f>IF(D1124="","",IFERROR(INDEX(Presupuesto!$C$9:$C$33,MATCH(D1124,Presupuesto!$B$9:$B$33,0)),""))</f>
        <v/>
      </c>
      <c r="H1124" s="76">
        <f>IF(B1124="","",CHOOSE(MONTH(B1124),"Ene","Feb","Mar","Abr","May","Jun","Jul","Ago","Sep","Oct","Nov","Dic")&amp;" "&amp;YEAR(B1124))</f>
        <v/>
      </c>
      <c r="I1124" s="76">
        <f>IF(B1124="","",IF((YEAR(B1124)-YEAR(Config!$C$7))*12+MONTH(B1124)-MONTH(Config!$C$7)&lt;0,"Antes","T"&amp;(INT(((YEAR(B1124)-YEAR(Config!$C$7))*12+MONTH(B1124)-MONTH(Config!$C$7))/3)+1)))</f>
        <v/>
      </c>
      <c r="J1124" s="76">
        <f>IF(E1124="","",IFERROR(INDEX(Config!$C$11:$C$22,MATCH(E1124,Config!$B$11:$B$22,0)),"No"))</f>
        <v/>
      </c>
      <c r="K1124" s="77">
        <f>IF(B1124="","",DATE(YEAR(B1124),MONTH(B1124),1))</f>
        <v/>
      </c>
    </row>
    <row r="1125">
      <c r="B1125" s="78" t="n"/>
      <c r="C1125" s="79" t="n"/>
      <c r="D1125" s="79" t="n"/>
      <c r="E1125" s="79" t="n"/>
      <c r="F1125" s="80" t="n"/>
      <c r="G1125" s="76">
        <f>IF(D1125="","",IFERROR(INDEX(Presupuesto!$C$9:$C$33,MATCH(D1125,Presupuesto!$B$9:$B$33,0)),""))</f>
        <v/>
      </c>
      <c r="H1125" s="76">
        <f>IF(B1125="","",CHOOSE(MONTH(B1125),"Ene","Feb","Mar","Abr","May","Jun","Jul","Ago","Sep","Oct","Nov","Dic")&amp;" "&amp;YEAR(B1125))</f>
        <v/>
      </c>
      <c r="I1125" s="76">
        <f>IF(B1125="","",IF((YEAR(B1125)-YEAR(Config!$C$7))*12+MONTH(B1125)-MONTH(Config!$C$7)&lt;0,"Antes","T"&amp;(INT(((YEAR(B1125)-YEAR(Config!$C$7))*12+MONTH(B1125)-MONTH(Config!$C$7))/3)+1)))</f>
        <v/>
      </c>
      <c r="J1125" s="76">
        <f>IF(E1125="","",IFERROR(INDEX(Config!$C$11:$C$22,MATCH(E1125,Config!$B$11:$B$22,0)),"No"))</f>
        <v/>
      </c>
      <c r="K1125" s="77">
        <f>IF(B1125="","",DATE(YEAR(B1125),MONTH(B1125),1))</f>
        <v/>
      </c>
    </row>
    <row r="1126">
      <c r="B1126" s="78" t="n"/>
      <c r="C1126" s="79" t="n"/>
      <c r="D1126" s="79" t="n"/>
      <c r="E1126" s="79" t="n"/>
      <c r="F1126" s="80" t="n"/>
      <c r="G1126" s="76">
        <f>IF(D1126="","",IFERROR(INDEX(Presupuesto!$C$9:$C$33,MATCH(D1126,Presupuesto!$B$9:$B$33,0)),""))</f>
        <v/>
      </c>
      <c r="H1126" s="76">
        <f>IF(B1126="","",CHOOSE(MONTH(B1126),"Ene","Feb","Mar","Abr","May","Jun","Jul","Ago","Sep","Oct","Nov","Dic")&amp;" "&amp;YEAR(B1126))</f>
        <v/>
      </c>
      <c r="I1126" s="76">
        <f>IF(B1126="","",IF((YEAR(B1126)-YEAR(Config!$C$7))*12+MONTH(B1126)-MONTH(Config!$C$7)&lt;0,"Antes","T"&amp;(INT(((YEAR(B1126)-YEAR(Config!$C$7))*12+MONTH(B1126)-MONTH(Config!$C$7))/3)+1)))</f>
        <v/>
      </c>
      <c r="J1126" s="76">
        <f>IF(E1126="","",IFERROR(INDEX(Config!$C$11:$C$22,MATCH(E1126,Config!$B$11:$B$22,0)),"No"))</f>
        <v/>
      </c>
      <c r="K1126" s="77">
        <f>IF(B1126="","",DATE(YEAR(B1126),MONTH(B1126),1))</f>
        <v/>
      </c>
    </row>
    <row r="1127">
      <c r="B1127" s="78" t="n"/>
      <c r="C1127" s="79" t="n"/>
      <c r="D1127" s="79" t="n"/>
      <c r="E1127" s="79" t="n"/>
      <c r="F1127" s="80" t="n"/>
      <c r="G1127" s="76">
        <f>IF(D1127="","",IFERROR(INDEX(Presupuesto!$C$9:$C$33,MATCH(D1127,Presupuesto!$B$9:$B$33,0)),""))</f>
        <v/>
      </c>
      <c r="H1127" s="76">
        <f>IF(B1127="","",CHOOSE(MONTH(B1127),"Ene","Feb","Mar","Abr","May","Jun","Jul","Ago","Sep","Oct","Nov","Dic")&amp;" "&amp;YEAR(B1127))</f>
        <v/>
      </c>
      <c r="I1127" s="76">
        <f>IF(B1127="","",IF((YEAR(B1127)-YEAR(Config!$C$7))*12+MONTH(B1127)-MONTH(Config!$C$7)&lt;0,"Antes","T"&amp;(INT(((YEAR(B1127)-YEAR(Config!$C$7))*12+MONTH(B1127)-MONTH(Config!$C$7))/3)+1)))</f>
        <v/>
      </c>
      <c r="J1127" s="76">
        <f>IF(E1127="","",IFERROR(INDEX(Config!$C$11:$C$22,MATCH(E1127,Config!$B$11:$B$22,0)),"No"))</f>
        <v/>
      </c>
      <c r="K1127" s="77">
        <f>IF(B1127="","",DATE(YEAR(B1127),MONTH(B1127),1))</f>
        <v/>
      </c>
    </row>
    <row r="1128">
      <c r="B1128" s="78" t="n"/>
      <c r="C1128" s="79" t="n"/>
      <c r="D1128" s="79" t="n"/>
      <c r="E1128" s="79" t="n"/>
      <c r="F1128" s="80" t="n"/>
      <c r="G1128" s="76">
        <f>IF(D1128="","",IFERROR(INDEX(Presupuesto!$C$9:$C$33,MATCH(D1128,Presupuesto!$B$9:$B$33,0)),""))</f>
        <v/>
      </c>
      <c r="H1128" s="76">
        <f>IF(B1128="","",CHOOSE(MONTH(B1128),"Ene","Feb","Mar","Abr","May","Jun","Jul","Ago","Sep","Oct","Nov","Dic")&amp;" "&amp;YEAR(B1128))</f>
        <v/>
      </c>
      <c r="I1128" s="76">
        <f>IF(B1128="","",IF((YEAR(B1128)-YEAR(Config!$C$7))*12+MONTH(B1128)-MONTH(Config!$C$7)&lt;0,"Antes","T"&amp;(INT(((YEAR(B1128)-YEAR(Config!$C$7))*12+MONTH(B1128)-MONTH(Config!$C$7))/3)+1)))</f>
        <v/>
      </c>
      <c r="J1128" s="76">
        <f>IF(E1128="","",IFERROR(INDEX(Config!$C$11:$C$22,MATCH(E1128,Config!$B$11:$B$22,0)),"No"))</f>
        <v/>
      </c>
      <c r="K1128" s="77">
        <f>IF(B1128="","",DATE(YEAR(B1128),MONTH(B1128),1))</f>
        <v/>
      </c>
    </row>
    <row r="1129">
      <c r="B1129" s="78" t="n"/>
      <c r="C1129" s="79" t="n"/>
      <c r="D1129" s="79" t="n"/>
      <c r="E1129" s="79" t="n"/>
      <c r="F1129" s="80" t="n"/>
      <c r="G1129" s="76">
        <f>IF(D1129="","",IFERROR(INDEX(Presupuesto!$C$9:$C$33,MATCH(D1129,Presupuesto!$B$9:$B$33,0)),""))</f>
        <v/>
      </c>
      <c r="H1129" s="76">
        <f>IF(B1129="","",CHOOSE(MONTH(B1129),"Ene","Feb","Mar","Abr","May","Jun","Jul","Ago","Sep","Oct","Nov","Dic")&amp;" "&amp;YEAR(B1129))</f>
        <v/>
      </c>
      <c r="I1129" s="76">
        <f>IF(B1129="","",IF((YEAR(B1129)-YEAR(Config!$C$7))*12+MONTH(B1129)-MONTH(Config!$C$7)&lt;0,"Antes","T"&amp;(INT(((YEAR(B1129)-YEAR(Config!$C$7))*12+MONTH(B1129)-MONTH(Config!$C$7))/3)+1)))</f>
        <v/>
      </c>
      <c r="J1129" s="76">
        <f>IF(E1129="","",IFERROR(INDEX(Config!$C$11:$C$22,MATCH(E1129,Config!$B$11:$B$22,0)),"No"))</f>
        <v/>
      </c>
      <c r="K1129" s="77">
        <f>IF(B1129="","",DATE(YEAR(B1129),MONTH(B1129),1))</f>
        <v/>
      </c>
    </row>
    <row r="1130">
      <c r="B1130" s="78" t="n"/>
      <c r="C1130" s="79" t="n"/>
      <c r="D1130" s="79" t="n"/>
      <c r="E1130" s="79" t="n"/>
      <c r="F1130" s="80" t="n"/>
      <c r="G1130" s="76">
        <f>IF(D1130="","",IFERROR(INDEX(Presupuesto!$C$9:$C$33,MATCH(D1130,Presupuesto!$B$9:$B$33,0)),""))</f>
        <v/>
      </c>
      <c r="H1130" s="76">
        <f>IF(B1130="","",CHOOSE(MONTH(B1130),"Ene","Feb","Mar","Abr","May","Jun","Jul","Ago","Sep","Oct","Nov","Dic")&amp;" "&amp;YEAR(B1130))</f>
        <v/>
      </c>
      <c r="I1130" s="76">
        <f>IF(B1130="","",IF((YEAR(B1130)-YEAR(Config!$C$7))*12+MONTH(B1130)-MONTH(Config!$C$7)&lt;0,"Antes","T"&amp;(INT(((YEAR(B1130)-YEAR(Config!$C$7))*12+MONTH(B1130)-MONTH(Config!$C$7))/3)+1)))</f>
        <v/>
      </c>
      <c r="J1130" s="76">
        <f>IF(E1130="","",IFERROR(INDEX(Config!$C$11:$C$22,MATCH(E1130,Config!$B$11:$B$22,0)),"No"))</f>
        <v/>
      </c>
      <c r="K1130" s="77">
        <f>IF(B1130="","",DATE(YEAR(B1130),MONTH(B1130),1))</f>
        <v/>
      </c>
    </row>
    <row r="1131">
      <c r="B1131" s="78" t="n"/>
      <c r="C1131" s="79" t="n"/>
      <c r="D1131" s="79" t="n"/>
      <c r="E1131" s="79" t="n"/>
      <c r="F1131" s="80" t="n"/>
      <c r="G1131" s="76">
        <f>IF(D1131="","",IFERROR(INDEX(Presupuesto!$C$9:$C$33,MATCH(D1131,Presupuesto!$B$9:$B$33,0)),""))</f>
        <v/>
      </c>
      <c r="H1131" s="76">
        <f>IF(B1131="","",CHOOSE(MONTH(B1131),"Ene","Feb","Mar","Abr","May","Jun","Jul","Ago","Sep","Oct","Nov","Dic")&amp;" "&amp;YEAR(B1131))</f>
        <v/>
      </c>
      <c r="I1131" s="76">
        <f>IF(B1131="","",IF((YEAR(B1131)-YEAR(Config!$C$7))*12+MONTH(B1131)-MONTH(Config!$C$7)&lt;0,"Antes","T"&amp;(INT(((YEAR(B1131)-YEAR(Config!$C$7))*12+MONTH(B1131)-MONTH(Config!$C$7))/3)+1)))</f>
        <v/>
      </c>
      <c r="J1131" s="76">
        <f>IF(E1131="","",IFERROR(INDEX(Config!$C$11:$C$22,MATCH(E1131,Config!$B$11:$B$22,0)),"No"))</f>
        <v/>
      </c>
      <c r="K1131" s="77">
        <f>IF(B1131="","",DATE(YEAR(B1131),MONTH(B1131),1))</f>
        <v/>
      </c>
    </row>
    <row r="1132">
      <c r="B1132" s="78" t="n"/>
      <c r="C1132" s="79" t="n"/>
      <c r="D1132" s="79" t="n"/>
      <c r="E1132" s="79" t="n"/>
      <c r="F1132" s="80" t="n"/>
      <c r="G1132" s="76">
        <f>IF(D1132="","",IFERROR(INDEX(Presupuesto!$C$9:$C$33,MATCH(D1132,Presupuesto!$B$9:$B$33,0)),""))</f>
        <v/>
      </c>
      <c r="H1132" s="76">
        <f>IF(B1132="","",CHOOSE(MONTH(B1132),"Ene","Feb","Mar","Abr","May","Jun","Jul","Ago","Sep","Oct","Nov","Dic")&amp;" "&amp;YEAR(B1132))</f>
        <v/>
      </c>
      <c r="I1132" s="76">
        <f>IF(B1132="","",IF((YEAR(B1132)-YEAR(Config!$C$7))*12+MONTH(B1132)-MONTH(Config!$C$7)&lt;0,"Antes","T"&amp;(INT(((YEAR(B1132)-YEAR(Config!$C$7))*12+MONTH(B1132)-MONTH(Config!$C$7))/3)+1)))</f>
        <v/>
      </c>
      <c r="J1132" s="76">
        <f>IF(E1132="","",IFERROR(INDEX(Config!$C$11:$C$22,MATCH(E1132,Config!$B$11:$B$22,0)),"No"))</f>
        <v/>
      </c>
      <c r="K1132" s="77">
        <f>IF(B1132="","",DATE(YEAR(B1132),MONTH(B1132),1))</f>
        <v/>
      </c>
    </row>
    <row r="1133">
      <c r="B1133" s="78" t="n"/>
      <c r="C1133" s="79" t="n"/>
      <c r="D1133" s="79" t="n"/>
      <c r="E1133" s="79" t="n"/>
      <c r="F1133" s="80" t="n"/>
      <c r="G1133" s="76">
        <f>IF(D1133="","",IFERROR(INDEX(Presupuesto!$C$9:$C$33,MATCH(D1133,Presupuesto!$B$9:$B$33,0)),""))</f>
        <v/>
      </c>
      <c r="H1133" s="76">
        <f>IF(B1133="","",CHOOSE(MONTH(B1133),"Ene","Feb","Mar","Abr","May","Jun","Jul","Ago","Sep","Oct","Nov","Dic")&amp;" "&amp;YEAR(B1133))</f>
        <v/>
      </c>
      <c r="I1133" s="76">
        <f>IF(B1133="","",IF((YEAR(B1133)-YEAR(Config!$C$7))*12+MONTH(B1133)-MONTH(Config!$C$7)&lt;0,"Antes","T"&amp;(INT(((YEAR(B1133)-YEAR(Config!$C$7))*12+MONTH(B1133)-MONTH(Config!$C$7))/3)+1)))</f>
        <v/>
      </c>
      <c r="J1133" s="76">
        <f>IF(E1133="","",IFERROR(INDEX(Config!$C$11:$C$22,MATCH(E1133,Config!$B$11:$B$22,0)),"No"))</f>
        <v/>
      </c>
      <c r="K1133" s="77">
        <f>IF(B1133="","",DATE(YEAR(B1133),MONTH(B1133),1))</f>
        <v/>
      </c>
    </row>
    <row r="1134">
      <c r="B1134" s="78" t="n"/>
      <c r="C1134" s="79" t="n"/>
      <c r="D1134" s="79" t="n"/>
      <c r="E1134" s="79" t="n"/>
      <c r="F1134" s="80" t="n"/>
      <c r="G1134" s="76">
        <f>IF(D1134="","",IFERROR(INDEX(Presupuesto!$C$9:$C$33,MATCH(D1134,Presupuesto!$B$9:$B$33,0)),""))</f>
        <v/>
      </c>
      <c r="H1134" s="76">
        <f>IF(B1134="","",CHOOSE(MONTH(B1134),"Ene","Feb","Mar","Abr","May","Jun","Jul","Ago","Sep","Oct","Nov","Dic")&amp;" "&amp;YEAR(B1134))</f>
        <v/>
      </c>
      <c r="I1134" s="76">
        <f>IF(B1134="","",IF((YEAR(B1134)-YEAR(Config!$C$7))*12+MONTH(B1134)-MONTH(Config!$C$7)&lt;0,"Antes","T"&amp;(INT(((YEAR(B1134)-YEAR(Config!$C$7))*12+MONTH(B1134)-MONTH(Config!$C$7))/3)+1)))</f>
        <v/>
      </c>
      <c r="J1134" s="76">
        <f>IF(E1134="","",IFERROR(INDEX(Config!$C$11:$C$22,MATCH(E1134,Config!$B$11:$B$22,0)),"No"))</f>
        <v/>
      </c>
      <c r="K1134" s="77">
        <f>IF(B1134="","",DATE(YEAR(B1134),MONTH(B1134),1))</f>
        <v/>
      </c>
    </row>
    <row r="1135">
      <c r="B1135" s="78" t="n"/>
      <c r="C1135" s="79" t="n"/>
      <c r="D1135" s="79" t="n"/>
      <c r="E1135" s="79" t="n"/>
      <c r="F1135" s="80" t="n"/>
      <c r="G1135" s="76">
        <f>IF(D1135="","",IFERROR(INDEX(Presupuesto!$C$9:$C$33,MATCH(D1135,Presupuesto!$B$9:$B$33,0)),""))</f>
        <v/>
      </c>
      <c r="H1135" s="76">
        <f>IF(B1135="","",CHOOSE(MONTH(B1135),"Ene","Feb","Mar","Abr","May","Jun","Jul","Ago","Sep","Oct","Nov","Dic")&amp;" "&amp;YEAR(B1135))</f>
        <v/>
      </c>
      <c r="I1135" s="76">
        <f>IF(B1135="","",IF((YEAR(B1135)-YEAR(Config!$C$7))*12+MONTH(B1135)-MONTH(Config!$C$7)&lt;0,"Antes","T"&amp;(INT(((YEAR(B1135)-YEAR(Config!$C$7))*12+MONTH(B1135)-MONTH(Config!$C$7))/3)+1)))</f>
        <v/>
      </c>
      <c r="J1135" s="76">
        <f>IF(E1135="","",IFERROR(INDEX(Config!$C$11:$C$22,MATCH(E1135,Config!$B$11:$B$22,0)),"No"))</f>
        <v/>
      </c>
      <c r="K1135" s="77">
        <f>IF(B1135="","",DATE(YEAR(B1135),MONTH(B1135),1))</f>
        <v/>
      </c>
    </row>
    <row r="1136">
      <c r="B1136" s="78" t="n"/>
      <c r="C1136" s="79" t="n"/>
      <c r="D1136" s="79" t="n"/>
      <c r="E1136" s="79" t="n"/>
      <c r="F1136" s="80" t="n"/>
      <c r="G1136" s="76">
        <f>IF(D1136="","",IFERROR(INDEX(Presupuesto!$C$9:$C$33,MATCH(D1136,Presupuesto!$B$9:$B$33,0)),""))</f>
        <v/>
      </c>
      <c r="H1136" s="76">
        <f>IF(B1136="","",CHOOSE(MONTH(B1136),"Ene","Feb","Mar","Abr","May","Jun","Jul","Ago","Sep","Oct","Nov","Dic")&amp;" "&amp;YEAR(B1136))</f>
        <v/>
      </c>
      <c r="I1136" s="76">
        <f>IF(B1136="","",IF((YEAR(B1136)-YEAR(Config!$C$7))*12+MONTH(B1136)-MONTH(Config!$C$7)&lt;0,"Antes","T"&amp;(INT(((YEAR(B1136)-YEAR(Config!$C$7))*12+MONTH(B1136)-MONTH(Config!$C$7))/3)+1)))</f>
        <v/>
      </c>
      <c r="J1136" s="76">
        <f>IF(E1136="","",IFERROR(INDEX(Config!$C$11:$C$22,MATCH(E1136,Config!$B$11:$B$22,0)),"No"))</f>
        <v/>
      </c>
      <c r="K1136" s="77">
        <f>IF(B1136="","",DATE(YEAR(B1136),MONTH(B1136),1))</f>
        <v/>
      </c>
    </row>
    <row r="1137">
      <c r="B1137" s="78" t="n"/>
      <c r="C1137" s="79" t="n"/>
      <c r="D1137" s="79" t="n"/>
      <c r="E1137" s="79" t="n"/>
      <c r="F1137" s="80" t="n"/>
      <c r="G1137" s="76">
        <f>IF(D1137="","",IFERROR(INDEX(Presupuesto!$C$9:$C$33,MATCH(D1137,Presupuesto!$B$9:$B$33,0)),""))</f>
        <v/>
      </c>
      <c r="H1137" s="76">
        <f>IF(B1137="","",CHOOSE(MONTH(B1137),"Ene","Feb","Mar","Abr","May","Jun","Jul","Ago","Sep","Oct","Nov","Dic")&amp;" "&amp;YEAR(B1137))</f>
        <v/>
      </c>
      <c r="I1137" s="76">
        <f>IF(B1137="","",IF((YEAR(B1137)-YEAR(Config!$C$7))*12+MONTH(B1137)-MONTH(Config!$C$7)&lt;0,"Antes","T"&amp;(INT(((YEAR(B1137)-YEAR(Config!$C$7))*12+MONTH(B1137)-MONTH(Config!$C$7))/3)+1)))</f>
        <v/>
      </c>
      <c r="J1137" s="76">
        <f>IF(E1137="","",IFERROR(INDEX(Config!$C$11:$C$22,MATCH(E1137,Config!$B$11:$B$22,0)),"No"))</f>
        <v/>
      </c>
      <c r="K1137" s="77">
        <f>IF(B1137="","",DATE(YEAR(B1137),MONTH(B1137),1))</f>
        <v/>
      </c>
    </row>
    <row r="1138">
      <c r="B1138" s="78" t="n"/>
      <c r="C1138" s="79" t="n"/>
      <c r="D1138" s="79" t="n"/>
      <c r="E1138" s="79" t="n"/>
      <c r="F1138" s="80" t="n"/>
      <c r="G1138" s="76">
        <f>IF(D1138="","",IFERROR(INDEX(Presupuesto!$C$9:$C$33,MATCH(D1138,Presupuesto!$B$9:$B$33,0)),""))</f>
        <v/>
      </c>
      <c r="H1138" s="76">
        <f>IF(B1138="","",CHOOSE(MONTH(B1138),"Ene","Feb","Mar","Abr","May","Jun","Jul","Ago","Sep","Oct","Nov","Dic")&amp;" "&amp;YEAR(B1138))</f>
        <v/>
      </c>
      <c r="I1138" s="76">
        <f>IF(B1138="","",IF((YEAR(B1138)-YEAR(Config!$C$7))*12+MONTH(B1138)-MONTH(Config!$C$7)&lt;0,"Antes","T"&amp;(INT(((YEAR(B1138)-YEAR(Config!$C$7))*12+MONTH(B1138)-MONTH(Config!$C$7))/3)+1)))</f>
        <v/>
      </c>
      <c r="J1138" s="76">
        <f>IF(E1138="","",IFERROR(INDEX(Config!$C$11:$C$22,MATCH(E1138,Config!$B$11:$B$22,0)),"No"))</f>
        <v/>
      </c>
      <c r="K1138" s="77">
        <f>IF(B1138="","",DATE(YEAR(B1138),MONTH(B1138),1))</f>
        <v/>
      </c>
    </row>
    <row r="1139">
      <c r="B1139" s="78" t="n"/>
      <c r="C1139" s="79" t="n"/>
      <c r="D1139" s="79" t="n"/>
      <c r="E1139" s="79" t="n"/>
      <c r="F1139" s="80" t="n"/>
      <c r="G1139" s="76">
        <f>IF(D1139="","",IFERROR(INDEX(Presupuesto!$C$9:$C$33,MATCH(D1139,Presupuesto!$B$9:$B$33,0)),""))</f>
        <v/>
      </c>
      <c r="H1139" s="76">
        <f>IF(B1139="","",CHOOSE(MONTH(B1139),"Ene","Feb","Mar","Abr","May","Jun","Jul","Ago","Sep","Oct","Nov","Dic")&amp;" "&amp;YEAR(B1139))</f>
        <v/>
      </c>
      <c r="I1139" s="76">
        <f>IF(B1139="","",IF((YEAR(B1139)-YEAR(Config!$C$7))*12+MONTH(B1139)-MONTH(Config!$C$7)&lt;0,"Antes","T"&amp;(INT(((YEAR(B1139)-YEAR(Config!$C$7))*12+MONTH(B1139)-MONTH(Config!$C$7))/3)+1)))</f>
        <v/>
      </c>
      <c r="J1139" s="76">
        <f>IF(E1139="","",IFERROR(INDEX(Config!$C$11:$C$22,MATCH(E1139,Config!$B$11:$B$22,0)),"No"))</f>
        <v/>
      </c>
      <c r="K1139" s="77">
        <f>IF(B1139="","",DATE(YEAR(B1139),MONTH(B1139),1))</f>
        <v/>
      </c>
    </row>
    <row r="1140">
      <c r="B1140" s="78" t="n"/>
      <c r="C1140" s="79" t="n"/>
      <c r="D1140" s="79" t="n"/>
      <c r="E1140" s="79" t="n"/>
      <c r="F1140" s="80" t="n"/>
      <c r="G1140" s="76">
        <f>IF(D1140="","",IFERROR(INDEX(Presupuesto!$C$9:$C$33,MATCH(D1140,Presupuesto!$B$9:$B$33,0)),""))</f>
        <v/>
      </c>
      <c r="H1140" s="76">
        <f>IF(B1140="","",CHOOSE(MONTH(B1140),"Ene","Feb","Mar","Abr","May","Jun","Jul","Ago","Sep","Oct","Nov","Dic")&amp;" "&amp;YEAR(B1140))</f>
        <v/>
      </c>
      <c r="I1140" s="76">
        <f>IF(B1140="","",IF((YEAR(B1140)-YEAR(Config!$C$7))*12+MONTH(B1140)-MONTH(Config!$C$7)&lt;0,"Antes","T"&amp;(INT(((YEAR(B1140)-YEAR(Config!$C$7))*12+MONTH(B1140)-MONTH(Config!$C$7))/3)+1)))</f>
        <v/>
      </c>
      <c r="J1140" s="76">
        <f>IF(E1140="","",IFERROR(INDEX(Config!$C$11:$C$22,MATCH(E1140,Config!$B$11:$B$22,0)),"No"))</f>
        <v/>
      </c>
      <c r="K1140" s="77">
        <f>IF(B1140="","",DATE(YEAR(B1140),MONTH(B1140),1))</f>
        <v/>
      </c>
    </row>
    <row r="1141">
      <c r="B1141" s="78" t="n"/>
      <c r="C1141" s="79" t="n"/>
      <c r="D1141" s="79" t="n"/>
      <c r="E1141" s="79" t="n"/>
      <c r="F1141" s="80" t="n"/>
      <c r="G1141" s="76">
        <f>IF(D1141="","",IFERROR(INDEX(Presupuesto!$C$9:$C$33,MATCH(D1141,Presupuesto!$B$9:$B$33,0)),""))</f>
        <v/>
      </c>
      <c r="H1141" s="76">
        <f>IF(B1141="","",CHOOSE(MONTH(B1141),"Ene","Feb","Mar","Abr","May","Jun","Jul","Ago","Sep","Oct","Nov","Dic")&amp;" "&amp;YEAR(B1141))</f>
        <v/>
      </c>
      <c r="I1141" s="76">
        <f>IF(B1141="","",IF((YEAR(B1141)-YEAR(Config!$C$7))*12+MONTH(B1141)-MONTH(Config!$C$7)&lt;0,"Antes","T"&amp;(INT(((YEAR(B1141)-YEAR(Config!$C$7))*12+MONTH(B1141)-MONTH(Config!$C$7))/3)+1)))</f>
        <v/>
      </c>
      <c r="J1141" s="76">
        <f>IF(E1141="","",IFERROR(INDEX(Config!$C$11:$C$22,MATCH(E1141,Config!$B$11:$B$22,0)),"No"))</f>
        <v/>
      </c>
      <c r="K1141" s="77">
        <f>IF(B1141="","",DATE(YEAR(B1141),MONTH(B1141),1))</f>
        <v/>
      </c>
    </row>
    <row r="1142">
      <c r="B1142" s="78" t="n"/>
      <c r="C1142" s="79" t="n"/>
      <c r="D1142" s="79" t="n"/>
      <c r="E1142" s="79" t="n"/>
      <c r="F1142" s="80" t="n"/>
      <c r="G1142" s="76">
        <f>IF(D1142="","",IFERROR(INDEX(Presupuesto!$C$9:$C$33,MATCH(D1142,Presupuesto!$B$9:$B$33,0)),""))</f>
        <v/>
      </c>
      <c r="H1142" s="76">
        <f>IF(B1142="","",CHOOSE(MONTH(B1142),"Ene","Feb","Mar","Abr","May","Jun","Jul","Ago","Sep","Oct","Nov","Dic")&amp;" "&amp;YEAR(B1142))</f>
        <v/>
      </c>
      <c r="I1142" s="76">
        <f>IF(B1142="","",IF((YEAR(B1142)-YEAR(Config!$C$7))*12+MONTH(B1142)-MONTH(Config!$C$7)&lt;0,"Antes","T"&amp;(INT(((YEAR(B1142)-YEAR(Config!$C$7))*12+MONTH(B1142)-MONTH(Config!$C$7))/3)+1)))</f>
        <v/>
      </c>
      <c r="J1142" s="76">
        <f>IF(E1142="","",IFERROR(INDEX(Config!$C$11:$C$22,MATCH(E1142,Config!$B$11:$B$22,0)),"No"))</f>
        <v/>
      </c>
      <c r="K1142" s="77">
        <f>IF(B1142="","",DATE(YEAR(B1142),MONTH(B1142),1))</f>
        <v/>
      </c>
    </row>
    <row r="1143">
      <c r="B1143" s="78" t="n"/>
      <c r="C1143" s="79" t="n"/>
      <c r="D1143" s="79" t="n"/>
      <c r="E1143" s="79" t="n"/>
      <c r="F1143" s="80" t="n"/>
      <c r="G1143" s="76">
        <f>IF(D1143="","",IFERROR(INDEX(Presupuesto!$C$9:$C$33,MATCH(D1143,Presupuesto!$B$9:$B$33,0)),""))</f>
        <v/>
      </c>
      <c r="H1143" s="76">
        <f>IF(B1143="","",CHOOSE(MONTH(B1143),"Ene","Feb","Mar","Abr","May","Jun","Jul","Ago","Sep","Oct","Nov","Dic")&amp;" "&amp;YEAR(B1143))</f>
        <v/>
      </c>
      <c r="I1143" s="76">
        <f>IF(B1143="","",IF((YEAR(B1143)-YEAR(Config!$C$7))*12+MONTH(B1143)-MONTH(Config!$C$7)&lt;0,"Antes","T"&amp;(INT(((YEAR(B1143)-YEAR(Config!$C$7))*12+MONTH(B1143)-MONTH(Config!$C$7))/3)+1)))</f>
        <v/>
      </c>
      <c r="J1143" s="76">
        <f>IF(E1143="","",IFERROR(INDEX(Config!$C$11:$C$22,MATCH(E1143,Config!$B$11:$B$22,0)),"No"))</f>
        <v/>
      </c>
      <c r="K1143" s="77">
        <f>IF(B1143="","",DATE(YEAR(B1143),MONTH(B1143),1))</f>
        <v/>
      </c>
    </row>
    <row r="1144">
      <c r="B1144" s="78" t="n"/>
      <c r="C1144" s="79" t="n"/>
      <c r="D1144" s="79" t="n"/>
      <c r="E1144" s="79" t="n"/>
      <c r="F1144" s="80" t="n"/>
      <c r="G1144" s="76">
        <f>IF(D1144="","",IFERROR(INDEX(Presupuesto!$C$9:$C$33,MATCH(D1144,Presupuesto!$B$9:$B$33,0)),""))</f>
        <v/>
      </c>
      <c r="H1144" s="76">
        <f>IF(B1144="","",CHOOSE(MONTH(B1144),"Ene","Feb","Mar","Abr","May","Jun","Jul","Ago","Sep","Oct","Nov","Dic")&amp;" "&amp;YEAR(B1144))</f>
        <v/>
      </c>
      <c r="I1144" s="76">
        <f>IF(B1144="","",IF((YEAR(B1144)-YEAR(Config!$C$7))*12+MONTH(B1144)-MONTH(Config!$C$7)&lt;0,"Antes","T"&amp;(INT(((YEAR(B1144)-YEAR(Config!$C$7))*12+MONTH(B1144)-MONTH(Config!$C$7))/3)+1)))</f>
        <v/>
      </c>
      <c r="J1144" s="76">
        <f>IF(E1144="","",IFERROR(INDEX(Config!$C$11:$C$22,MATCH(E1144,Config!$B$11:$B$22,0)),"No"))</f>
        <v/>
      </c>
      <c r="K1144" s="77">
        <f>IF(B1144="","",DATE(YEAR(B1144),MONTH(B1144),1))</f>
        <v/>
      </c>
    </row>
    <row r="1145">
      <c r="B1145" s="78" t="n"/>
      <c r="C1145" s="79" t="n"/>
      <c r="D1145" s="79" t="n"/>
      <c r="E1145" s="79" t="n"/>
      <c r="F1145" s="80" t="n"/>
      <c r="G1145" s="76">
        <f>IF(D1145="","",IFERROR(INDEX(Presupuesto!$C$9:$C$33,MATCH(D1145,Presupuesto!$B$9:$B$33,0)),""))</f>
        <v/>
      </c>
      <c r="H1145" s="76">
        <f>IF(B1145="","",CHOOSE(MONTH(B1145),"Ene","Feb","Mar","Abr","May","Jun","Jul","Ago","Sep","Oct","Nov","Dic")&amp;" "&amp;YEAR(B1145))</f>
        <v/>
      </c>
      <c r="I1145" s="76">
        <f>IF(B1145="","",IF((YEAR(B1145)-YEAR(Config!$C$7))*12+MONTH(B1145)-MONTH(Config!$C$7)&lt;0,"Antes","T"&amp;(INT(((YEAR(B1145)-YEAR(Config!$C$7))*12+MONTH(B1145)-MONTH(Config!$C$7))/3)+1)))</f>
        <v/>
      </c>
      <c r="J1145" s="76">
        <f>IF(E1145="","",IFERROR(INDEX(Config!$C$11:$C$22,MATCH(E1145,Config!$B$11:$B$22,0)),"No"))</f>
        <v/>
      </c>
      <c r="K1145" s="77">
        <f>IF(B1145="","",DATE(YEAR(B1145),MONTH(B1145),1))</f>
        <v/>
      </c>
    </row>
    <row r="1146">
      <c r="B1146" s="78" t="n"/>
      <c r="C1146" s="79" t="n"/>
      <c r="D1146" s="79" t="n"/>
      <c r="E1146" s="79" t="n"/>
      <c r="F1146" s="80" t="n"/>
      <c r="G1146" s="76">
        <f>IF(D1146="","",IFERROR(INDEX(Presupuesto!$C$9:$C$33,MATCH(D1146,Presupuesto!$B$9:$B$33,0)),""))</f>
        <v/>
      </c>
      <c r="H1146" s="76">
        <f>IF(B1146="","",CHOOSE(MONTH(B1146),"Ene","Feb","Mar","Abr","May","Jun","Jul","Ago","Sep","Oct","Nov","Dic")&amp;" "&amp;YEAR(B1146))</f>
        <v/>
      </c>
      <c r="I1146" s="76">
        <f>IF(B1146="","",IF((YEAR(B1146)-YEAR(Config!$C$7))*12+MONTH(B1146)-MONTH(Config!$C$7)&lt;0,"Antes","T"&amp;(INT(((YEAR(B1146)-YEAR(Config!$C$7))*12+MONTH(B1146)-MONTH(Config!$C$7))/3)+1)))</f>
        <v/>
      </c>
      <c r="J1146" s="76">
        <f>IF(E1146="","",IFERROR(INDEX(Config!$C$11:$C$22,MATCH(E1146,Config!$B$11:$B$22,0)),"No"))</f>
        <v/>
      </c>
      <c r="K1146" s="77">
        <f>IF(B1146="","",DATE(YEAR(B1146),MONTH(B1146),1))</f>
        <v/>
      </c>
    </row>
    <row r="1147">
      <c r="B1147" s="78" t="n"/>
      <c r="C1147" s="79" t="n"/>
      <c r="D1147" s="79" t="n"/>
      <c r="E1147" s="79" t="n"/>
      <c r="F1147" s="80" t="n"/>
      <c r="G1147" s="76">
        <f>IF(D1147="","",IFERROR(INDEX(Presupuesto!$C$9:$C$33,MATCH(D1147,Presupuesto!$B$9:$B$33,0)),""))</f>
        <v/>
      </c>
      <c r="H1147" s="76">
        <f>IF(B1147="","",CHOOSE(MONTH(B1147),"Ene","Feb","Mar","Abr","May","Jun","Jul","Ago","Sep","Oct","Nov","Dic")&amp;" "&amp;YEAR(B1147))</f>
        <v/>
      </c>
      <c r="I1147" s="76">
        <f>IF(B1147="","",IF((YEAR(B1147)-YEAR(Config!$C$7))*12+MONTH(B1147)-MONTH(Config!$C$7)&lt;0,"Antes","T"&amp;(INT(((YEAR(B1147)-YEAR(Config!$C$7))*12+MONTH(B1147)-MONTH(Config!$C$7))/3)+1)))</f>
        <v/>
      </c>
      <c r="J1147" s="76">
        <f>IF(E1147="","",IFERROR(INDEX(Config!$C$11:$C$22,MATCH(E1147,Config!$B$11:$B$22,0)),"No"))</f>
        <v/>
      </c>
      <c r="K1147" s="77">
        <f>IF(B1147="","",DATE(YEAR(B1147),MONTH(B1147),1))</f>
        <v/>
      </c>
    </row>
    <row r="1148">
      <c r="B1148" s="78" t="n"/>
      <c r="C1148" s="79" t="n"/>
      <c r="D1148" s="79" t="n"/>
      <c r="E1148" s="79" t="n"/>
      <c r="F1148" s="80" t="n"/>
      <c r="G1148" s="76">
        <f>IF(D1148="","",IFERROR(INDEX(Presupuesto!$C$9:$C$33,MATCH(D1148,Presupuesto!$B$9:$B$33,0)),""))</f>
        <v/>
      </c>
      <c r="H1148" s="76">
        <f>IF(B1148="","",CHOOSE(MONTH(B1148),"Ene","Feb","Mar","Abr","May","Jun","Jul","Ago","Sep","Oct","Nov","Dic")&amp;" "&amp;YEAR(B1148))</f>
        <v/>
      </c>
      <c r="I1148" s="76">
        <f>IF(B1148="","",IF((YEAR(B1148)-YEAR(Config!$C$7))*12+MONTH(B1148)-MONTH(Config!$C$7)&lt;0,"Antes","T"&amp;(INT(((YEAR(B1148)-YEAR(Config!$C$7))*12+MONTH(B1148)-MONTH(Config!$C$7))/3)+1)))</f>
        <v/>
      </c>
      <c r="J1148" s="76">
        <f>IF(E1148="","",IFERROR(INDEX(Config!$C$11:$C$22,MATCH(E1148,Config!$B$11:$B$22,0)),"No"))</f>
        <v/>
      </c>
      <c r="K1148" s="77">
        <f>IF(B1148="","",DATE(YEAR(B1148),MONTH(B1148),1))</f>
        <v/>
      </c>
    </row>
    <row r="1149">
      <c r="B1149" s="78" t="n"/>
      <c r="C1149" s="79" t="n"/>
      <c r="D1149" s="79" t="n"/>
      <c r="E1149" s="79" t="n"/>
      <c r="F1149" s="80" t="n"/>
      <c r="G1149" s="76">
        <f>IF(D1149="","",IFERROR(INDEX(Presupuesto!$C$9:$C$33,MATCH(D1149,Presupuesto!$B$9:$B$33,0)),""))</f>
        <v/>
      </c>
      <c r="H1149" s="76">
        <f>IF(B1149="","",CHOOSE(MONTH(B1149),"Ene","Feb","Mar","Abr","May","Jun","Jul","Ago","Sep","Oct","Nov","Dic")&amp;" "&amp;YEAR(B1149))</f>
        <v/>
      </c>
      <c r="I1149" s="76">
        <f>IF(B1149="","",IF((YEAR(B1149)-YEAR(Config!$C$7))*12+MONTH(B1149)-MONTH(Config!$C$7)&lt;0,"Antes","T"&amp;(INT(((YEAR(B1149)-YEAR(Config!$C$7))*12+MONTH(B1149)-MONTH(Config!$C$7))/3)+1)))</f>
        <v/>
      </c>
      <c r="J1149" s="76">
        <f>IF(E1149="","",IFERROR(INDEX(Config!$C$11:$C$22,MATCH(E1149,Config!$B$11:$B$22,0)),"No"))</f>
        <v/>
      </c>
      <c r="K1149" s="77">
        <f>IF(B1149="","",DATE(YEAR(B1149),MONTH(B1149),1))</f>
        <v/>
      </c>
    </row>
    <row r="1150">
      <c r="B1150" s="78" t="n"/>
      <c r="C1150" s="79" t="n"/>
      <c r="D1150" s="79" t="n"/>
      <c r="E1150" s="79" t="n"/>
      <c r="F1150" s="80" t="n"/>
      <c r="G1150" s="76">
        <f>IF(D1150="","",IFERROR(INDEX(Presupuesto!$C$9:$C$33,MATCH(D1150,Presupuesto!$B$9:$B$33,0)),""))</f>
        <v/>
      </c>
      <c r="H1150" s="76">
        <f>IF(B1150="","",CHOOSE(MONTH(B1150),"Ene","Feb","Mar","Abr","May","Jun","Jul","Ago","Sep","Oct","Nov","Dic")&amp;" "&amp;YEAR(B1150))</f>
        <v/>
      </c>
      <c r="I1150" s="76">
        <f>IF(B1150="","",IF((YEAR(B1150)-YEAR(Config!$C$7))*12+MONTH(B1150)-MONTH(Config!$C$7)&lt;0,"Antes","T"&amp;(INT(((YEAR(B1150)-YEAR(Config!$C$7))*12+MONTH(B1150)-MONTH(Config!$C$7))/3)+1)))</f>
        <v/>
      </c>
      <c r="J1150" s="76">
        <f>IF(E1150="","",IFERROR(INDEX(Config!$C$11:$C$22,MATCH(E1150,Config!$B$11:$B$22,0)),"No"))</f>
        <v/>
      </c>
      <c r="K1150" s="77">
        <f>IF(B1150="","",DATE(YEAR(B1150),MONTH(B1150),1))</f>
        <v/>
      </c>
    </row>
    <row r="1151">
      <c r="B1151" s="78" t="n"/>
      <c r="C1151" s="79" t="n"/>
      <c r="D1151" s="79" t="n"/>
      <c r="E1151" s="79" t="n"/>
      <c r="F1151" s="80" t="n"/>
      <c r="G1151" s="76">
        <f>IF(D1151="","",IFERROR(INDEX(Presupuesto!$C$9:$C$33,MATCH(D1151,Presupuesto!$B$9:$B$33,0)),""))</f>
        <v/>
      </c>
      <c r="H1151" s="76">
        <f>IF(B1151="","",CHOOSE(MONTH(B1151),"Ene","Feb","Mar","Abr","May","Jun","Jul","Ago","Sep","Oct","Nov","Dic")&amp;" "&amp;YEAR(B1151))</f>
        <v/>
      </c>
      <c r="I1151" s="76">
        <f>IF(B1151="","",IF((YEAR(B1151)-YEAR(Config!$C$7))*12+MONTH(B1151)-MONTH(Config!$C$7)&lt;0,"Antes","T"&amp;(INT(((YEAR(B1151)-YEAR(Config!$C$7))*12+MONTH(B1151)-MONTH(Config!$C$7))/3)+1)))</f>
        <v/>
      </c>
      <c r="J1151" s="76">
        <f>IF(E1151="","",IFERROR(INDEX(Config!$C$11:$C$22,MATCH(E1151,Config!$B$11:$B$22,0)),"No"))</f>
        <v/>
      </c>
      <c r="K1151" s="77">
        <f>IF(B1151="","",DATE(YEAR(B1151),MONTH(B1151),1))</f>
        <v/>
      </c>
    </row>
    <row r="1152">
      <c r="B1152" s="78" t="n"/>
      <c r="C1152" s="79" t="n"/>
      <c r="D1152" s="79" t="n"/>
      <c r="E1152" s="79" t="n"/>
      <c r="F1152" s="80" t="n"/>
      <c r="G1152" s="76">
        <f>IF(D1152="","",IFERROR(INDEX(Presupuesto!$C$9:$C$33,MATCH(D1152,Presupuesto!$B$9:$B$33,0)),""))</f>
        <v/>
      </c>
      <c r="H1152" s="76">
        <f>IF(B1152="","",CHOOSE(MONTH(B1152),"Ene","Feb","Mar","Abr","May","Jun","Jul","Ago","Sep","Oct","Nov","Dic")&amp;" "&amp;YEAR(B1152))</f>
        <v/>
      </c>
      <c r="I1152" s="76">
        <f>IF(B1152="","",IF((YEAR(B1152)-YEAR(Config!$C$7))*12+MONTH(B1152)-MONTH(Config!$C$7)&lt;0,"Antes","T"&amp;(INT(((YEAR(B1152)-YEAR(Config!$C$7))*12+MONTH(B1152)-MONTH(Config!$C$7))/3)+1)))</f>
        <v/>
      </c>
      <c r="J1152" s="76">
        <f>IF(E1152="","",IFERROR(INDEX(Config!$C$11:$C$22,MATCH(E1152,Config!$B$11:$B$22,0)),"No"))</f>
        <v/>
      </c>
      <c r="K1152" s="77">
        <f>IF(B1152="","",DATE(YEAR(B1152),MONTH(B1152),1))</f>
        <v/>
      </c>
    </row>
    <row r="1153">
      <c r="B1153" s="78" t="n"/>
      <c r="C1153" s="79" t="n"/>
      <c r="D1153" s="79" t="n"/>
      <c r="E1153" s="79" t="n"/>
      <c r="F1153" s="80" t="n"/>
      <c r="G1153" s="76">
        <f>IF(D1153="","",IFERROR(INDEX(Presupuesto!$C$9:$C$33,MATCH(D1153,Presupuesto!$B$9:$B$33,0)),""))</f>
        <v/>
      </c>
      <c r="H1153" s="76">
        <f>IF(B1153="","",CHOOSE(MONTH(B1153),"Ene","Feb","Mar","Abr","May","Jun","Jul","Ago","Sep","Oct","Nov","Dic")&amp;" "&amp;YEAR(B1153))</f>
        <v/>
      </c>
      <c r="I1153" s="76">
        <f>IF(B1153="","",IF((YEAR(B1153)-YEAR(Config!$C$7))*12+MONTH(B1153)-MONTH(Config!$C$7)&lt;0,"Antes","T"&amp;(INT(((YEAR(B1153)-YEAR(Config!$C$7))*12+MONTH(B1153)-MONTH(Config!$C$7))/3)+1)))</f>
        <v/>
      </c>
      <c r="J1153" s="76">
        <f>IF(E1153="","",IFERROR(INDEX(Config!$C$11:$C$22,MATCH(E1153,Config!$B$11:$B$22,0)),"No"))</f>
        <v/>
      </c>
      <c r="K1153" s="77">
        <f>IF(B1153="","",DATE(YEAR(B1153),MONTH(B1153),1))</f>
        <v/>
      </c>
    </row>
    <row r="1154">
      <c r="B1154" s="78" t="n"/>
      <c r="C1154" s="79" t="n"/>
      <c r="D1154" s="79" t="n"/>
      <c r="E1154" s="79" t="n"/>
      <c r="F1154" s="80" t="n"/>
      <c r="G1154" s="76">
        <f>IF(D1154="","",IFERROR(INDEX(Presupuesto!$C$9:$C$33,MATCH(D1154,Presupuesto!$B$9:$B$33,0)),""))</f>
        <v/>
      </c>
      <c r="H1154" s="76">
        <f>IF(B1154="","",CHOOSE(MONTH(B1154),"Ene","Feb","Mar","Abr","May","Jun","Jul","Ago","Sep","Oct","Nov","Dic")&amp;" "&amp;YEAR(B1154))</f>
        <v/>
      </c>
      <c r="I1154" s="76">
        <f>IF(B1154="","",IF((YEAR(B1154)-YEAR(Config!$C$7))*12+MONTH(B1154)-MONTH(Config!$C$7)&lt;0,"Antes","T"&amp;(INT(((YEAR(B1154)-YEAR(Config!$C$7))*12+MONTH(B1154)-MONTH(Config!$C$7))/3)+1)))</f>
        <v/>
      </c>
      <c r="J1154" s="76">
        <f>IF(E1154="","",IFERROR(INDEX(Config!$C$11:$C$22,MATCH(E1154,Config!$B$11:$B$22,0)),"No"))</f>
        <v/>
      </c>
      <c r="K1154" s="77">
        <f>IF(B1154="","",DATE(YEAR(B1154),MONTH(B1154),1))</f>
        <v/>
      </c>
    </row>
    <row r="1155">
      <c r="B1155" s="78" t="n"/>
      <c r="C1155" s="79" t="n"/>
      <c r="D1155" s="79" t="n"/>
      <c r="E1155" s="79" t="n"/>
      <c r="F1155" s="80" t="n"/>
      <c r="G1155" s="76">
        <f>IF(D1155="","",IFERROR(INDEX(Presupuesto!$C$9:$C$33,MATCH(D1155,Presupuesto!$B$9:$B$33,0)),""))</f>
        <v/>
      </c>
      <c r="H1155" s="76">
        <f>IF(B1155="","",CHOOSE(MONTH(B1155),"Ene","Feb","Mar","Abr","May","Jun","Jul","Ago","Sep","Oct","Nov","Dic")&amp;" "&amp;YEAR(B1155))</f>
        <v/>
      </c>
      <c r="I1155" s="76">
        <f>IF(B1155="","",IF((YEAR(B1155)-YEAR(Config!$C$7))*12+MONTH(B1155)-MONTH(Config!$C$7)&lt;0,"Antes","T"&amp;(INT(((YEAR(B1155)-YEAR(Config!$C$7))*12+MONTH(B1155)-MONTH(Config!$C$7))/3)+1)))</f>
        <v/>
      </c>
      <c r="J1155" s="76">
        <f>IF(E1155="","",IFERROR(INDEX(Config!$C$11:$C$22,MATCH(E1155,Config!$B$11:$B$22,0)),"No"))</f>
        <v/>
      </c>
      <c r="K1155" s="77">
        <f>IF(B1155="","",DATE(YEAR(B1155),MONTH(B1155),1))</f>
        <v/>
      </c>
    </row>
    <row r="1156">
      <c r="B1156" s="78" t="n"/>
      <c r="C1156" s="79" t="n"/>
      <c r="D1156" s="79" t="n"/>
      <c r="E1156" s="79" t="n"/>
      <c r="F1156" s="80" t="n"/>
      <c r="G1156" s="76">
        <f>IF(D1156="","",IFERROR(INDEX(Presupuesto!$C$9:$C$33,MATCH(D1156,Presupuesto!$B$9:$B$33,0)),""))</f>
        <v/>
      </c>
      <c r="H1156" s="76">
        <f>IF(B1156="","",CHOOSE(MONTH(B1156),"Ene","Feb","Mar","Abr","May","Jun","Jul","Ago","Sep","Oct","Nov","Dic")&amp;" "&amp;YEAR(B1156))</f>
        <v/>
      </c>
      <c r="I1156" s="76">
        <f>IF(B1156="","",IF((YEAR(B1156)-YEAR(Config!$C$7))*12+MONTH(B1156)-MONTH(Config!$C$7)&lt;0,"Antes","T"&amp;(INT(((YEAR(B1156)-YEAR(Config!$C$7))*12+MONTH(B1156)-MONTH(Config!$C$7))/3)+1)))</f>
        <v/>
      </c>
      <c r="J1156" s="76">
        <f>IF(E1156="","",IFERROR(INDEX(Config!$C$11:$C$22,MATCH(E1156,Config!$B$11:$B$22,0)),"No"))</f>
        <v/>
      </c>
      <c r="K1156" s="77">
        <f>IF(B1156="","",DATE(YEAR(B1156),MONTH(B1156),1))</f>
        <v/>
      </c>
    </row>
    <row r="1157">
      <c r="B1157" s="78" t="n"/>
      <c r="C1157" s="79" t="n"/>
      <c r="D1157" s="79" t="n"/>
      <c r="E1157" s="79" t="n"/>
      <c r="F1157" s="80" t="n"/>
      <c r="G1157" s="76">
        <f>IF(D1157="","",IFERROR(INDEX(Presupuesto!$C$9:$C$33,MATCH(D1157,Presupuesto!$B$9:$B$33,0)),""))</f>
        <v/>
      </c>
      <c r="H1157" s="76">
        <f>IF(B1157="","",CHOOSE(MONTH(B1157),"Ene","Feb","Mar","Abr","May","Jun","Jul","Ago","Sep","Oct","Nov","Dic")&amp;" "&amp;YEAR(B1157))</f>
        <v/>
      </c>
      <c r="I1157" s="76">
        <f>IF(B1157="","",IF((YEAR(B1157)-YEAR(Config!$C$7))*12+MONTH(B1157)-MONTH(Config!$C$7)&lt;0,"Antes","T"&amp;(INT(((YEAR(B1157)-YEAR(Config!$C$7))*12+MONTH(B1157)-MONTH(Config!$C$7))/3)+1)))</f>
        <v/>
      </c>
      <c r="J1157" s="76">
        <f>IF(E1157="","",IFERROR(INDEX(Config!$C$11:$C$22,MATCH(E1157,Config!$B$11:$B$22,0)),"No"))</f>
        <v/>
      </c>
      <c r="K1157" s="77">
        <f>IF(B1157="","",DATE(YEAR(B1157),MONTH(B1157),1))</f>
        <v/>
      </c>
    </row>
    <row r="1158">
      <c r="B1158" s="78" t="n"/>
      <c r="C1158" s="79" t="n"/>
      <c r="D1158" s="79" t="n"/>
      <c r="E1158" s="79" t="n"/>
      <c r="F1158" s="80" t="n"/>
      <c r="G1158" s="76">
        <f>IF(D1158="","",IFERROR(INDEX(Presupuesto!$C$9:$C$33,MATCH(D1158,Presupuesto!$B$9:$B$33,0)),""))</f>
        <v/>
      </c>
      <c r="H1158" s="76">
        <f>IF(B1158="","",CHOOSE(MONTH(B1158),"Ene","Feb","Mar","Abr","May","Jun","Jul","Ago","Sep","Oct","Nov","Dic")&amp;" "&amp;YEAR(B1158))</f>
        <v/>
      </c>
      <c r="I1158" s="76">
        <f>IF(B1158="","",IF((YEAR(B1158)-YEAR(Config!$C$7))*12+MONTH(B1158)-MONTH(Config!$C$7)&lt;0,"Antes","T"&amp;(INT(((YEAR(B1158)-YEAR(Config!$C$7))*12+MONTH(B1158)-MONTH(Config!$C$7))/3)+1)))</f>
        <v/>
      </c>
      <c r="J1158" s="76">
        <f>IF(E1158="","",IFERROR(INDEX(Config!$C$11:$C$22,MATCH(E1158,Config!$B$11:$B$22,0)),"No"))</f>
        <v/>
      </c>
      <c r="K1158" s="77">
        <f>IF(B1158="","",DATE(YEAR(B1158),MONTH(B1158),1))</f>
        <v/>
      </c>
    </row>
    <row r="1159">
      <c r="B1159" s="78" t="n"/>
      <c r="C1159" s="79" t="n"/>
      <c r="D1159" s="79" t="n"/>
      <c r="E1159" s="79" t="n"/>
      <c r="F1159" s="80" t="n"/>
      <c r="G1159" s="76">
        <f>IF(D1159="","",IFERROR(INDEX(Presupuesto!$C$9:$C$33,MATCH(D1159,Presupuesto!$B$9:$B$33,0)),""))</f>
        <v/>
      </c>
      <c r="H1159" s="76">
        <f>IF(B1159="","",CHOOSE(MONTH(B1159),"Ene","Feb","Mar","Abr","May","Jun","Jul","Ago","Sep","Oct","Nov","Dic")&amp;" "&amp;YEAR(B1159))</f>
        <v/>
      </c>
      <c r="I1159" s="76">
        <f>IF(B1159="","",IF((YEAR(B1159)-YEAR(Config!$C$7))*12+MONTH(B1159)-MONTH(Config!$C$7)&lt;0,"Antes","T"&amp;(INT(((YEAR(B1159)-YEAR(Config!$C$7))*12+MONTH(B1159)-MONTH(Config!$C$7))/3)+1)))</f>
        <v/>
      </c>
      <c r="J1159" s="76">
        <f>IF(E1159="","",IFERROR(INDEX(Config!$C$11:$C$22,MATCH(E1159,Config!$B$11:$B$22,0)),"No"))</f>
        <v/>
      </c>
      <c r="K1159" s="77">
        <f>IF(B1159="","",DATE(YEAR(B1159),MONTH(B1159),1))</f>
        <v/>
      </c>
    </row>
    <row r="1160">
      <c r="B1160" s="78" t="n"/>
      <c r="C1160" s="79" t="n"/>
      <c r="D1160" s="79" t="n"/>
      <c r="E1160" s="79" t="n"/>
      <c r="F1160" s="80" t="n"/>
      <c r="G1160" s="76">
        <f>IF(D1160="","",IFERROR(INDEX(Presupuesto!$C$9:$C$33,MATCH(D1160,Presupuesto!$B$9:$B$33,0)),""))</f>
        <v/>
      </c>
      <c r="H1160" s="76">
        <f>IF(B1160="","",CHOOSE(MONTH(B1160),"Ene","Feb","Mar","Abr","May","Jun","Jul","Ago","Sep","Oct","Nov","Dic")&amp;" "&amp;YEAR(B1160))</f>
        <v/>
      </c>
      <c r="I1160" s="76">
        <f>IF(B1160="","",IF((YEAR(B1160)-YEAR(Config!$C$7))*12+MONTH(B1160)-MONTH(Config!$C$7)&lt;0,"Antes","T"&amp;(INT(((YEAR(B1160)-YEAR(Config!$C$7))*12+MONTH(B1160)-MONTH(Config!$C$7))/3)+1)))</f>
        <v/>
      </c>
      <c r="J1160" s="76">
        <f>IF(E1160="","",IFERROR(INDEX(Config!$C$11:$C$22,MATCH(E1160,Config!$B$11:$B$22,0)),"No"))</f>
        <v/>
      </c>
      <c r="K1160" s="77">
        <f>IF(B1160="","",DATE(YEAR(B1160),MONTH(B1160),1))</f>
        <v/>
      </c>
    </row>
    <row r="1161">
      <c r="B1161" s="78" t="n"/>
      <c r="C1161" s="79" t="n"/>
      <c r="D1161" s="79" t="n"/>
      <c r="E1161" s="79" t="n"/>
      <c r="F1161" s="80" t="n"/>
      <c r="G1161" s="76">
        <f>IF(D1161="","",IFERROR(INDEX(Presupuesto!$C$9:$C$33,MATCH(D1161,Presupuesto!$B$9:$B$33,0)),""))</f>
        <v/>
      </c>
      <c r="H1161" s="76">
        <f>IF(B1161="","",CHOOSE(MONTH(B1161),"Ene","Feb","Mar","Abr","May","Jun","Jul","Ago","Sep","Oct","Nov","Dic")&amp;" "&amp;YEAR(B1161))</f>
        <v/>
      </c>
      <c r="I1161" s="76">
        <f>IF(B1161="","",IF((YEAR(B1161)-YEAR(Config!$C$7))*12+MONTH(B1161)-MONTH(Config!$C$7)&lt;0,"Antes","T"&amp;(INT(((YEAR(B1161)-YEAR(Config!$C$7))*12+MONTH(B1161)-MONTH(Config!$C$7))/3)+1)))</f>
        <v/>
      </c>
      <c r="J1161" s="76">
        <f>IF(E1161="","",IFERROR(INDEX(Config!$C$11:$C$22,MATCH(E1161,Config!$B$11:$B$22,0)),"No"))</f>
        <v/>
      </c>
      <c r="K1161" s="77">
        <f>IF(B1161="","",DATE(YEAR(B1161),MONTH(B1161),1))</f>
        <v/>
      </c>
    </row>
    <row r="1162">
      <c r="B1162" s="78" t="n"/>
      <c r="C1162" s="79" t="n"/>
      <c r="D1162" s="79" t="n"/>
      <c r="E1162" s="79" t="n"/>
      <c r="F1162" s="80" t="n"/>
      <c r="G1162" s="76">
        <f>IF(D1162="","",IFERROR(INDEX(Presupuesto!$C$9:$C$33,MATCH(D1162,Presupuesto!$B$9:$B$33,0)),""))</f>
        <v/>
      </c>
      <c r="H1162" s="76">
        <f>IF(B1162="","",CHOOSE(MONTH(B1162),"Ene","Feb","Mar","Abr","May","Jun","Jul","Ago","Sep","Oct","Nov","Dic")&amp;" "&amp;YEAR(B1162))</f>
        <v/>
      </c>
      <c r="I1162" s="76">
        <f>IF(B1162="","",IF((YEAR(B1162)-YEAR(Config!$C$7))*12+MONTH(B1162)-MONTH(Config!$C$7)&lt;0,"Antes","T"&amp;(INT(((YEAR(B1162)-YEAR(Config!$C$7))*12+MONTH(B1162)-MONTH(Config!$C$7))/3)+1)))</f>
        <v/>
      </c>
      <c r="J1162" s="76">
        <f>IF(E1162="","",IFERROR(INDEX(Config!$C$11:$C$22,MATCH(E1162,Config!$B$11:$B$22,0)),"No"))</f>
        <v/>
      </c>
      <c r="K1162" s="77">
        <f>IF(B1162="","",DATE(YEAR(B1162),MONTH(B1162),1))</f>
        <v/>
      </c>
    </row>
    <row r="1163">
      <c r="B1163" s="78" t="n"/>
      <c r="C1163" s="79" t="n"/>
      <c r="D1163" s="79" t="n"/>
      <c r="E1163" s="79" t="n"/>
      <c r="F1163" s="80" t="n"/>
      <c r="G1163" s="76">
        <f>IF(D1163="","",IFERROR(INDEX(Presupuesto!$C$9:$C$33,MATCH(D1163,Presupuesto!$B$9:$B$33,0)),""))</f>
        <v/>
      </c>
      <c r="H1163" s="76">
        <f>IF(B1163="","",CHOOSE(MONTH(B1163),"Ene","Feb","Mar","Abr","May","Jun","Jul","Ago","Sep","Oct","Nov","Dic")&amp;" "&amp;YEAR(B1163))</f>
        <v/>
      </c>
      <c r="I1163" s="76">
        <f>IF(B1163="","",IF((YEAR(B1163)-YEAR(Config!$C$7))*12+MONTH(B1163)-MONTH(Config!$C$7)&lt;0,"Antes","T"&amp;(INT(((YEAR(B1163)-YEAR(Config!$C$7))*12+MONTH(B1163)-MONTH(Config!$C$7))/3)+1)))</f>
        <v/>
      </c>
      <c r="J1163" s="76">
        <f>IF(E1163="","",IFERROR(INDEX(Config!$C$11:$C$22,MATCH(E1163,Config!$B$11:$B$22,0)),"No"))</f>
        <v/>
      </c>
      <c r="K1163" s="77">
        <f>IF(B1163="","",DATE(YEAR(B1163),MONTH(B1163),1))</f>
        <v/>
      </c>
    </row>
    <row r="1164">
      <c r="B1164" s="78" t="n"/>
      <c r="C1164" s="79" t="n"/>
      <c r="D1164" s="79" t="n"/>
      <c r="E1164" s="79" t="n"/>
      <c r="F1164" s="80" t="n"/>
      <c r="G1164" s="76">
        <f>IF(D1164="","",IFERROR(INDEX(Presupuesto!$C$9:$C$33,MATCH(D1164,Presupuesto!$B$9:$B$33,0)),""))</f>
        <v/>
      </c>
      <c r="H1164" s="76">
        <f>IF(B1164="","",CHOOSE(MONTH(B1164),"Ene","Feb","Mar","Abr","May","Jun","Jul","Ago","Sep","Oct","Nov","Dic")&amp;" "&amp;YEAR(B1164))</f>
        <v/>
      </c>
      <c r="I1164" s="76">
        <f>IF(B1164="","",IF((YEAR(B1164)-YEAR(Config!$C$7))*12+MONTH(B1164)-MONTH(Config!$C$7)&lt;0,"Antes","T"&amp;(INT(((YEAR(B1164)-YEAR(Config!$C$7))*12+MONTH(B1164)-MONTH(Config!$C$7))/3)+1)))</f>
        <v/>
      </c>
      <c r="J1164" s="76">
        <f>IF(E1164="","",IFERROR(INDEX(Config!$C$11:$C$22,MATCH(E1164,Config!$B$11:$B$22,0)),"No"))</f>
        <v/>
      </c>
      <c r="K1164" s="77">
        <f>IF(B1164="","",DATE(YEAR(B1164),MONTH(B1164),1))</f>
        <v/>
      </c>
    </row>
    <row r="1165">
      <c r="B1165" s="78" t="n"/>
      <c r="C1165" s="79" t="n"/>
      <c r="D1165" s="79" t="n"/>
      <c r="E1165" s="79" t="n"/>
      <c r="F1165" s="80" t="n"/>
      <c r="G1165" s="76">
        <f>IF(D1165="","",IFERROR(INDEX(Presupuesto!$C$9:$C$33,MATCH(D1165,Presupuesto!$B$9:$B$33,0)),""))</f>
        <v/>
      </c>
      <c r="H1165" s="76">
        <f>IF(B1165="","",CHOOSE(MONTH(B1165),"Ene","Feb","Mar","Abr","May","Jun","Jul","Ago","Sep","Oct","Nov","Dic")&amp;" "&amp;YEAR(B1165))</f>
        <v/>
      </c>
      <c r="I1165" s="76">
        <f>IF(B1165="","",IF((YEAR(B1165)-YEAR(Config!$C$7))*12+MONTH(B1165)-MONTH(Config!$C$7)&lt;0,"Antes","T"&amp;(INT(((YEAR(B1165)-YEAR(Config!$C$7))*12+MONTH(B1165)-MONTH(Config!$C$7))/3)+1)))</f>
        <v/>
      </c>
      <c r="J1165" s="76">
        <f>IF(E1165="","",IFERROR(INDEX(Config!$C$11:$C$22,MATCH(E1165,Config!$B$11:$B$22,0)),"No"))</f>
        <v/>
      </c>
      <c r="K1165" s="77">
        <f>IF(B1165="","",DATE(YEAR(B1165),MONTH(B1165),1))</f>
        <v/>
      </c>
    </row>
    <row r="1166">
      <c r="B1166" s="78" t="n"/>
      <c r="C1166" s="79" t="n"/>
      <c r="D1166" s="79" t="n"/>
      <c r="E1166" s="79" t="n"/>
      <c r="F1166" s="80" t="n"/>
      <c r="G1166" s="76">
        <f>IF(D1166="","",IFERROR(INDEX(Presupuesto!$C$9:$C$33,MATCH(D1166,Presupuesto!$B$9:$B$33,0)),""))</f>
        <v/>
      </c>
      <c r="H1166" s="76">
        <f>IF(B1166="","",CHOOSE(MONTH(B1166),"Ene","Feb","Mar","Abr","May","Jun","Jul","Ago","Sep","Oct","Nov","Dic")&amp;" "&amp;YEAR(B1166))</f>
        <v/>
      </c>
      <c r="I1166" s="76">
        <f>IF(B1166="","",IF((YEAR(B1166)-YEAR(Config!$C$7))*12+MONTH(B1166)-MONTH(Config!$C$7)&lt;0,"Antes","T"&amp;(INT(((YEAR(B1166)-YEAR(Config!$C$7))*12+MONTH(B1166)-MONTH(Config!$C$7))/3)+1)))</f>
        <v/>
      </c>
      <c r="J1166" s="76">
        <f>IF(E1166="","",IFERROR(INDEX(Config!$C$11:$C$22,MATCH(E1166,Config!$B$11:$B$22,0)),"No"))</f>
        <v/>
      </c>
      <c r="K1166" s="77">
        <f>IF(B1166="","",DATE(YEAR(B1166),MONTH(B1166),1))</f>
        <v/>
      </c>
    </row>
    <row r="1167">
      <c r="B1167" s="78" t="n"/>
      <c r="C1167" s="79" t="n"/>
      <c r="D1167" s="79" t="n"/>
      <c r="E1167" s="79" t="n"/>
      <c r="F1167" s="80" t="n"/>
      <c r="G1167" s="76">
        <f>IF(D1167="","",IFERROR(INDEX(Presupuesto!$C$9:$C$33,MATCH(D1167,Presupuesto!$B$9:$B$33,0)),""))</f>
        <v/>
      </c>
      <c r="H1167" s="76">
        <f>IF(B1167="","",CHOOSE(MONTH(B1167),"Ene","Feb","Mar","Abr","May","Jun","Jul","Ago","Sep","Oct","Nov","Dic")&amp;" "&amp;YEAR(B1167))</f>
        <v/>
      </c>
      <c r="I1167" s="76">
        <f>IF(B1167="","",IF((YEAR(B1167)-YEAR(Config!$C$7))*12+MONTH(B1167)-MONTH(Config!$C$7)&lt;0,"Antes","T"&amp;(INT(((YEAR(B1167)-YEAR(Config!$C$7))*12+MONTH(B1167)-MONTH(Config!$C$7))/3)+1)))</f>
        <v/>
      </c>
      <c r="J1167" s="76">
        <f>IF(E1167="","",IFERROR(INDEX(Config!$C$11:$C$22,MATCH(E1167,Config!$B$11:$B$22,0)),"No"))</f>
        <v/>
      </c>
      <c r="K1167" s="77">
        <f>IF(B1167="","",DATE(YEAR(B1167),MONTH(B1167),1))</f>
        <v/>
      </c>
    </row>
    <row r="1168">
      <c r="B1168" s="78" t="n"/>
      <c r="C1168" s="79" t="n"/>
      <c r="D1168" s="79" t="n"/>
      <c r="E1168" s="79" t="n"/>
      <c r="F1168" s="80" t="n"/>
      <c r="G1168" s="76">
        <f>IF(D1168="","",IFERROR(INDEX(Presupuesto!$C$9:$C$33,MATCH(D1168,Presupuesto!$B$9:$B$33,0)),""))</f>
        <v/>
      </c>
      <c r="H1168" s="76">
        <f>IF(B1168="","",CHOOSE(MONTH(B1168),"Ene","Feb","Mar","Abr","May","Jun","Jul","Ago","Sep","Oct","Nov","Dic")&amp;" "&amp;YEAR(B1168))</f>
        <v/>
      </c>
      <c r="I1168" s="76">
        <f>IF(B1168="","",IF((YEAR(B1168)-YEAR(Config!$C$7))*12+MONTH(B1168)-MONTH(Config!$C$7)&lt;0,"Antes","T"&amp;(INT(((YEAR(B1168)-YEAR(Config!$C$7))*12+MONTH(B1168)-MONTH(Config!$C$7))/3)+1)))</f>
        <v/>
      </c>
      <c r="J1168" s="76">
        <f>IF(E1168="","",IFERROR(INDEX(Config!$C$11:$C$22,MATCH(E1168,Config!$B$11:$B$22,0)),"No"))</f>
        <v/>
      </c>
      <c r="K1168" s="77">
        <f>IF(B1168="","",DATE(YEAR(B1168),MONTH(B1168),1))</f>
        <v/>
      </c>
    </row>
    <row r="1169">
      <c r="B1169" s="78" t="n"/>
      <c r="C1169" s="79" t="n"/>
      <c r="D1169" s="79" t="n"/>
      <c r="E1169" s="79" t="n"/>
      <c r="F1169" s="80" t="n"/>
      <c r="G1169" s="76">
        <f>IF(D1169="","",IFERROR(INDEX(Presupuesto!$C$9:$C$33,MATCH(D1169,Presupuesto!$B$9:$B$33,0)),""))</f>
        <v/>
      </c>
      <c r="H1169" s="76">
        <f>IF(B1169="","",CHOOSE(MONTH(B1169),"Ene","Feb","Mar","Abr","May","Jun","Jul","Ago","Sep","Oct","Nov","Dic")&amp;" "&amp;YEAR(B1169))</f>
        <v/>
      </c>
      <c r="I1169" s="76">
        <f>IF(B1169="","",IF((YEAR(B1169)-YEAR(Config!$C$7))*12+MONTH(B1169)-MONTH(Config!$C$7)&lt;0,"Antes","T"&amp;(INT(((YEAR(B1169)-YEAR(Config!$C$7))*12+MONTH(B1169)-MONTH(Config!$C$7))/3)+1)))</f>
        <v/>
      </c>
      <c r="J1169" s="76">
        <f>IF(E1169="","",IFERROR(INDEX(Config!$C$11:$C$22,MATCH(E1169,Config!$B$11:$B$22,0)),"No"))</f>
        <v/>
      </c>
      <c r="K1169" s="77">
        <f>IF(B1169="","",DATE(YEAR(B1169),MONTH(B1169),1))</f>
        <v/>
      </c>
    </row>
    <row r="1170">
      <c r="B1170" s="78" t="n"/>
      <c r="C1170" s="79" t="n"/>
      <c r="D1170" s="79" t="n"/>
      <c r="E1170" s="79" t="n"/>
      <c r="F1170" s="80" t="n"/>
      <c r="G1170" s="76">
        <f>IF(D1170="","",IFERROR(INDEX(Presupuesto!$C$9:$C$33,MATCH(D1170,Presupuesto!$B$9:$B$33,0)),""))</f>
        <v/>
      </c>
      <c r="H1170" s="76">
        <f>IF(B1170="","",CHOOSE(MONTH(B1170),"Ene","Feb","Mar","Abr","May","Jun","Jul","Ago","Sep","Oct","Nov","Dic")&amp;" "&amp;YEAR(B1170))</f>
        <v/>
      </c>
      <c r="I1170" s="76">
        <f>IF(B1170="","",IF((YEAR(B1170)-YEAR(Config!$C$7))*12+MONTH(B1170)-MONTH(Config!$C$7)&lt;0,"Antes","T"&amp;(INT(((YEAR(B1170)-YEAR(Config!$C$7))*12+MONTH(B1170)-MONTH(Config!$C$7))/3)+1)))</f>
        <v/>
      </c>
      <c r="J1170" s="76">
        <f>IF(E1170="","",IFERROR(INDEX(Config!$C$11:$C$22,MATCH(E1170,Config!$B$11:$B$22,0)),"No"))</f>
        <v/>
      </c>
      <c r="K1170" s="77">
        <f>IF(B1170="","",DATE(YEAR(B1170),MONTH(B1170),1))</f>
        <v/>
      </c>
    </row>
    <row r="1171">
      <c r="B1171" s="78" t="n"/>
      <c r="C1171" s="79" t="n"/>
      <c r="D1171" s="79" t="n"/>
      <c r="E1171" s="79" t="n"/>
      <c r="F1171" s="80" t="n"/>
      <c r="G1171" s="76">
        <f>IF(D1171="","",IFERROR(INDEX(Presupuesto!$C$9:$C$33,MATCH(D1171,Presupuesto!$B$9:$B$33,0)),""))</f>
        <v/>
      </c>
      <c r="H1171" s="76">
        <f>IF(B1171="","",CHOOSE(MONTH(B1171),"Ene","Feb","Mar","Abr","May","Jun","Jul","Ago","Sep","Oct","Nov","Dic")&amp;" "&amp;YEAR(B1171))</f>
        <v/>
      </c>
      <c r="I1171" s="76">
        <f>IF(B1171="","",IF((YEAR(B1171)-YEAR(Config!$C$7))*12+MONTH(B1171)-MONTH(Config!$C$7)&lt;0,"Antes","T"&amp;(INT(((YEAR(B1171)-YEAR(Config!$C$7))*12+MONTH(B1171)-MONTH(Config!$C$7))/3)+1)))</f>
        <v/>
      </c>
      <c r="J1171" s="76">
        <f>IF(E1171="","",IFERROR(INDEX(Config!$C$11:$C$22,MATCH(E1171,Config!$B$11:$B$22,0)),"No"))</f>
        <v/>
      </c>
      <c r="K1171" s="77">
        <f>IF(B1171="","",DATE(YEAR(B1171),MONTH(B1171),1))</f>
        <v/>
      </c>
    </row>
    <row r="1172">
      <c r="B1172" s="78" t="n"/>
      <c r="C1172" s="79" t="n"/>
      <c r="D1172" s="79" t="n"/>
      <c r="E1172" s="79" t="n"/>
      <c r="F1172" s="80" t="n"/>
      <c r="G1172" s="76">
        <f>IF(D1172="","",IFERROR(INDEX(Presupuesto!$C$9:$C$33,MATCH(D1172,Presupuesto!$B$9:$B$33,0)),""))</f>
        <v/>
      </c>
      <c r="H1172" s="76">
        <f>IF(B1172="","",CHOOSE(MONTH(B1172),"Ene","Feb","Mar","Abr","May","Jun","Jul","Ago","Sep","Oct","Nov","Dic")&amp;" "&amp;YEAR(B1172))</f>
        <v/>
      </c>
      <c r="I1172" s="76">
        <f>IF(B1172="","",IF((YEAR(B1172)-YEAR(Config!$C$7))*12+MONTH(B1172)-MONTH(Config!$C$7)&lt;0,"Antes","T"&amp;(INT(((YEAR(B1172)-YEAR(Config!$C$7))*12+MONTH(B1172)-MONTH(Config!$C$7))/3)+1)))</f>
        <v/>
      </c>
      <c r="J1172" s="76">
        <f>IF(E1172="","",IFERROR(INDEX(Config!$C$11:$C$22,MATCH(E1172,Config!$B$11:$B$22,0)),"No"))</f>
        <v/>
      </c>
      <c r="K1172" s="77">
        <f>IF(B1172="","",DATE(YEAR(B1172),MONTH(B1172),1))</f>
        <v/>
      </c>
    </row>
    <row r="1173">
      <c r="B1173" s="78" t="n"/>
      <c r="C1173" s="79" t="n"/>
      <c r="D1173" s="79" t="n"/>
      <c r="E1173" s="79" t="n"/>
      <c r="F1173" s="80" t="n"/>
      <c r="G1173" s="76">
        <f>IF(D1173="","",IFERROR(INDEX(Presupuesto!$C$9:$C$33,MATCH(D1173,Presupuesto!$B$9:$B$33,0)),""))</f>
        <v/>
      </c>
      <c r="H1173" s="76">
        <f>IF(B1173="","",CHOOSE(MONTH(B1173),"Ene","Feb","Mar","Abr","May","Jun","Jul","Ago","Sep","Oct","Nov","Dic")&amp;" "&amp;YEAR(B1173))</f>
        <v/>
      </c>
      <c r="I1173" s="76">
        <f>IF(B1173="","",IF((YEAR(B1173)-YEAR(Config!$C$7))*12+MONTH(B1173)-MONTH(Config!$C$7)&lt;0,"Antes","T"&amp;(INT(((YEAR(B1173)-YEAR(Config!$C$7))*12+MONTH(B1173)-MONTH(Config!$C$7))/3)+1)))</f>
        <v/>
      </c>
      <c r="J1173" s="76">
        <f>IF(E1173="","",IFERROR(INDEX(Config!$C$11:$C$22,MATCH(E1173,Config!$B$11:$B$22,0)),"No"))</f>
        <v/>
      </c>
      <c r="K1173" s="77">
        <f>IF(B1173="","",DATE(YEAR(B1173),MONTH(B1173),1))</f>
        <v/>
      </c>
    </row>
    <row r="1174">
      <c r="B1174" s="78" t="n"/>
      <c r="C1174" s="79" t="n"/>
      <c r="D1174" s="79" t="n"/>
      <c r="E1174" s="79" t="n"/>
      <c r="F1174" s="80" t="n"/>
      <c r="G1174" s="76">
        <f>IF(D1174="","",IFERROR(INDEX(Presupuesto!$C$9:$C$33,MATCH(D1174,Presupuesto!$B$9:$B$33,0)),""))</f>
        <v/>
      </c>
      <c r="H1174" s="76">
        <f>IF(B1174="","",CHOOSE(MONTH(B1174),"Ene","Feb","Mar","Abr","May","Jun","Jul","Ago","Sep","Oct","Nov","Dic")&amp;" "&amp;YEAR(B1174))</f>
        <v/>
      </c>
      <c r="I1174" s="76">
        <f>IF(B1174="","",IF((YEAR(B1174)-YEAR(Config!$C$7))*12+MONTH(B1174)-MONTH(Config!$C$7)&lt;0,"Antes","T"&amp;(INT(((YEAR(B1174)-YEAR(Config!$C$7))*12+MONTH(B1174)-MONTH(Config!$C$7))/3)+1)))</f>
        <v/>
      </c>
      <c r="J1174" s="76">
        <f>IF(E1174="","",IFERROR(INDEX(Config!$C$11:$C$22,MATCH(E1174,Config!$B$11:$B$22,0)),"No"))</f>
        <v/>
      </c>
      <c r="K1174" s="77">
        <f>IF(B1174="","",DATE(YEAR(B1174),MONTH(B1174),1))</f>
        <v/>
      </c>
    </row>
    <row r="1175">
      <c r="B1175" s="78" t="n"/>
      <c r="C1175" s="79" t="n"/>
      <c r="D1175" s="79" t="n"/>
      <c r="E1175" s="79" t="n"/>
      <c r="F1175" s="80" t="n"/>
      <c r="G1175" s="76">
        <f>IF(D1175="","",IFERROR(INDEX(Presupuesto!$C$9:$C$33,MATCH(D1175,Presupuesto!$B$9:$B$33,0)),""))</f>
        <v/>
      </c>
      <c r="H1175" s="76">
        <f>IF(B1175="","",CHOOSE(MONTH(B1175),"Ene","Feb","Mar","Abr","May","Jun","Jul","Ago","Sep","Oct","Nov","Dic")&amp;" "&amp;YEAR(B1175))</f>
        <v/>
      </c>
      <c r="I1175" s="76">
        <f>IF(B1175="","",IF((YEAR(B1175)-YEAR(Config!$C$7))*12+MONTH(B1175)-MONTH(Config!$C$7)&lt;0,"Antes","T"&amp;(INT(((YEAR(B1175)-YEAR(Config!$C$7))*12+MONTH(B1175)-MONTH(Config!$C$7))/3)+1)))</f>
        <v/>
      </c>
      <c r="J1175" s="76">
        <f>IF(E1175="","",IFERROR(INDEX(Config!$C$11:$C$22,MATCH(E1175,Config!$B$11:$B$22,0)),"No"))</f>
        <v/>
      </c>
      <c r="K1175" s="77">
        <f>IF(B1175="","",DATE(YEAR(B1175),MONTH(B1175),1))</f>
        <v/>
      </c>
    </row>
    <row r="1176">
      <c r="B1176" s="78" t="n"/>
      <c r="C1176" s="79" t="n"/>
      <c r="D1176" s="79" t="n"/>
      <c r="E1176" s="79" t="n"/>
      <c r="F1176" s="80" t="n"/>
      <c r="G1176" s="76">
        <f>IF(D1176="","",IFERROR(INDEX(Presupuesto!$C$9:$C$33,MATCH(D1176,Presupuesto!$B$9:$B$33,0)),""))</f>
        <v/>
      </c>
      <c r="H1176" s="76">
        <f>IF(B1176="","",CHOOSE(MONTH(B1176),"Ene","Feb","Mar","Abr","May","Jun","Jul","Ago","Sep","Oct","Nov","Dic")&amp;" "&amp;YEAR(B1176))</f>
        <v/>
      </c>
      <c r="I1176" s="76">
        <f>IF(B1176="","",IF((YEAR(B1176)-YEAR(Config!$C$7))*12+MONTH(B1176)-MONTH(Config!$C$7)&lt;0,"Antes","T"&amp;(INT(((YEAR(B1176)-YEAR(Config!$C$7))*12+MONTH(B1176)-MONTH(Config!$C$7))/3)+1)))</f>
        <v/>
      </c>
      <c r="J1176" s="76">
        <f>IF(E1176="","",IFERROR(INDEX(Config!$C$11:$C$22,MATCH(E1176,Config!$B$11:$B$22,0)),"No"))</f>
        <v/>
      </c>
      <c r="K1176" s="77">
        <f>IF(B1176="","",DATE(YEAR(B1176),MONTH(B1176),1))</f>
        <v/>
      </c>
    </row>
    <row r="1177">
      <c r="B1177" s="78" t="n"/>
      <c r="C1177" s="79" t="n"/>
      <c r="D1177" s="79" t="n"/>
      <c r="E1177" s="79" t="n"/>
      <c r="F1177" s="80" t="n"/>
      <c r="G1177" s="76">
        <f>IF(D1177="","",IFERROR(INDEX(Presupuesto!$C$9:$C$33,MATCH(D1177,Presupuesto!$B$9:$B$33,0)),""))</f>
        <v/>
      </c>
      <c r="H1177" s="76">
        <f>IF(B1177="","",CHOOSE(MONTH(B1177),"Ene","Feb","Mar","Abr","May","Jun","Jul","Ago","Sep","Oct","Nov","Dic")&amp;" "&amp;YEAR(B1177))</f>
        <v/>
      </c>
      <c r="I1177" s="76">
        <f>IF(B1177="","",IF((YEAR(B1177)-YEAR(Config!$C$7))*12+MONTH(B1177)-MONTH(Config!$C$7)&lt;0,"Antes","T"&amp;(INT(((YEAR(B1177)-YEAR(Config!$C$7))*12+MONTH(B1177)-MONTH(Config!$C$7))/3)+1)))</f>
        <v/>
      </c>
      <c r="J1177" s="76">
        <f>IF(E1177="","",IFERROR(INDEX(Config!$C$11:$C$22,MATCH(E1177,Config!$B$11:$B$22,0)),"No"))</f>
        <v/>
      </c>
      <c r="K1177" s="77">
        <f>IF(B1177="","",DATE(YEAR(B1177),MONTH(B1177),1))</f>
        <v/>
      </c>
    </row>
    <row r="1178">
      <c r="B1178" s="78" t="n"/>
      <c r="C1178" s="79" t="n"/>
      <c r="D1178" s="79" t="n"/>
      <c r="E1178" s="79" t="n"/>
      <c r="F1178" s="80" t="n"/>
      <c r="G1178" s="76">
        <f>IF(D1178="","",IFERROR(INDEX(Presupuesto!$C$9:$C$33,MATCH(D1178,Presupuesto!$B$9:$B$33,0)),""))</f>
        <v/>
      </c>
      <c r="H1178" s="76">
        <f>IF(B1178="","",CHOOSE(MONTH(B1178),"Ene","Feb","Mar","Abr","May","Jun","Jul","Ago","Sep","Oct","Nov","Dic")&amp;" "&amp;YEAR(B1178))</f>
        <v/>
      </c>
      <c r="I1178" s="76">
        <f>IF(B1178="","",IF((YEAR(B1178)-YEAR(Config!$C$7))*12+MONTH(B1178)-MONTH(Config!$C$7)&lt;0,"Antes","T"&amp;(INT(((YEAR(B1178)-YEAR(Config!$C$7))*12+MONTH(B1178)-MONTH(Config!$C$7))/3)+1)))</f>
        <v/>
      </c>
      <c r="J1178" s="76">
        <f>IF(E1178="","",IFERROR(INDEX(Config!$C$11:$C$22,MATCH(E1178,Config!$B$11:$B$22,0)),"No"))</f>
        <v/>
      </c>
      <c r="K1178" s="77">
        <f>IF(B1178="","",DATE(YEAR(B1178),MONTH(B1178),1))</f>
        <v/>
      </c>
    </row>
    <row r="1179">
      <c r="B1179" s="78" t="n"/>
      <c r="C1179" s="79" t="n"/>
      <c r="D1179" s="79" t="n"/>
      <c r="E1179" s="79" t="n"/>
      <c r="F1179" s="80" t="n"/>
      <c r="G1179" s="76">
        <f>IF(D1179="","",IFERROR(INDEX(Presupuesto!$C$9:$C$33,MATCH(D1179,Presupuesto!$B$9:$B$33,0)),""))</f>
        <v/>
      </c>
      <c r="H1179" s="76">
        <f>IF(B1179="","",CHOOSE(MONTH(B1179),"Ene","Feb","Mar","Abr","May","Jun","Jul","Ago","Sep","Oct","Nov","Dic")&amp;" "&amp;YEAR(B1179))</f>
        <v/>
      </c>
      <c r="I1179" s="76">
        <f>IF(B1179="","",IF((YEAR(B1179)-YEAR(Config!$C$7))*12+MONTH(B1179)-MONTH(Config!$C$7)&lt;0,"Antes","T"&amp;(INT(((YEAR(B1179)-YEAR(Config!$C$7))*12+MONTH(B1179)-MONTH(Config!$C$7))/3)+1)))</f>
        <v/>
      </c>
      <c r="J1179" s="76">
        <f>IF(E1179="","",IFERROR(INDEX(Config!$C$11:$C$22,MATCH(E1179,Config!$B$11:$B$22,0)),"No"))</f>
        <v/>
      </c>
      <c r="K1179" s="77">
        <f>IF(B1179="","",DATE(YEAR(B1179),MONTH(B1179),1))</f>
        <v/>
      </c>
    </row>
    <row r="1180">
      <c r="B1180" s="78" t="n"/>
      <c r="C1180" s="79" t="n"/>
      <c r="D1180" s="79" t="n"/>
      <c r="E1180" s="79" t="n"/>
      <c r="F1180" s="80" t="n"/>
      <c r="G1180" s="76">
        <f>IF(D1180="","",IFERROR(INDEX(Presupuesto!$C$9:$C$33,MATCH(D1180,Presupuesto!$B$9:$B$33,0)),""))</f>
        <v/>
      </c>
      <c r="H1180" s="76">
        <f>IF(B1180="","",CHOOSE(MONTH(B1180),"Ene","Feb","Mar","Abr","May","Jun","Jul","Ago","Sep","Oct","Nov","Dic")&amp;" "&amp;YEAR(B1180))</f>
        <v/>
      </c>
      <c r="I1180" s="76">
        <f>IF(B1180="","",IF((YEAR(B1180)-YEAR(Config!$C$7))*12+MONTH(B1180)-MONTH(Config!$C$7)&lt;0,"Antes","T"&amp;(INT(((YEAR(B1180)-YEAR(Config!$C$7))*12+MONTH(B1180)-MONTH(Config!$C$7))/3)+1)))</f>
        <v/>
      </c>
      <c r="J1180" s="76">
        <f>IF(E1180="","",IFERROR(INDEX(Config!$C$11:$C$22,MATCH(E1180,Config!$B$11:$B$22,0)),"No"))</f>
        <v/>
      </c>
      <c r="K1180" s="77">
        <f>IF(B1180="","",DATE(YEAR(B1180),MONTH(B1180),1))</f>
        <v/>
      </c>
    </row>
    <row r="1181">
      <c r="B1181" s="78" t="n"/>
      <c r="C1181" s="79" t="n"/>
      <c r="D1181" s="79" t="n"/>
      <c r="E1181" s="79" t="n"/>
      <c r="F1181" s="80" t="n"/>
      <c r="G1181" s="76">
        <f>IF(D1181="","",IFERROR(INDEX(Presupuesto!$C$9:$C$33,MATCH(D1181,Presupuesto!$B$9:$B$33,0)),""))</f>
        <v/>
      </c>
      <c r="H1181" s="76">
        <f>IF(B1181="","",CHOOSE(MONTH(B1181),"Ene","Feb","Mar","Abr","May","Jun","Jul","Ago","Sep","Oct","Nov","Dic")&amp;" "&amp;YEAR(B1181))</f>
        <v/>
      </c>
      <c r="I1181" s="76">
        <f>IF(B1181="","",IF((YEAR(B1181)-YEAR(Config!$C$7))*12+MONTH(B1181)-MONTH(Config!$C$7)&lt;0,"Antes","T"&amp;(INT(((YEAR(B1181)-YEAR(Config!$C$7))*12+MONTH(B1181)-MONTH(Config!$C$7))/3)+1)))</f>
        <v/>
      </c>
      <c r="J1181" s="76">
        <f>IF(E1181="","",IFERROR(INDEX(Config!$C$11:$C$22,MATCH(E1181,Config!$B$11:$B$22,0)),"No"))</f>
        <v/>
      </c>
      <c r="K1181" s="77">
        <f>IF(B1181="","",DATE(YEAR(B1181),MONTH(B1181),1))</f>
        <v/>
      </c>
    </row>
    <row r="1182">
      <c r="B1182" s="78" t="n"/>
      <c r="C1182" s="79" t="n"/>
      <c r="D1182" s="79" t="n"/>
      <c r="E1182" s="79" t="n"/>
      <c r="F1182" s="80" t="n"/>
      <c r="G1182" s="76">
        <f>IF(D1182="","",IFERROR(INDEX(Presupuesto!$C$9:$C$33,MATCH(D1182,Presupuesto!$B$9:$B$33,0)),""))</f>
        <v/>
      </c>
      <c r="H1182" s="76">
        <f>IF(B1182="","",CHOOSE(MONTH(B1182),"Ene","Feb","Mar","Abr","May","Jun","Jul","Ago","Sep","Oct","Nov","Dic")&amp;" "&amp;YEAR(B1182))</f>
        <v/>
      </c>
      <c r="I1182" s="76">
        <f>IF(B1182="","",IF((YEAR(B1182)-YEAR(Config!$C$7))*12+MONTH(B1182)-MONTH(Config!$C$7)&lt;0,"Antes","T"&amp;(INT(((YEAR(B1182)-YEAR(Config!$C$7))*12+MONTH(B1182)-MONTH(Config!$C$7))/3)+1)))</f>
        <v/>
      </c>
      <c r="J1182" s="76">
        <f>IF(E1182="","",IFERROR(INDEX(Config!$C$11:$C$22,MATCH(E1182,Config!$B$11:$B$22,0)),"No"))</f>
        <v/>
      </c>
      <c r="K1182" s="77">
        <f>IF(B1182="","",DATE(YEAR(B1182),MONTH(B1182),1))</f>
        <v/>
      </c>
    </row>
    <row r="1183">
      <c r="B1183" s="78" t="n"/>
      <c r="C1183" s="79" t="n"/>
      <c r="D1183" s="79" t="n"/>
      <c r="E1183" s="79" t="n"/>
      <c r="F1183" s="80" t="n"/>
      <c r="G1183" s="76">
        <f>IF(D1183="","",IFERROR(INDEX(Presupuesto!$C$9:$C$33,MATCH(D1183,Presupuesto!$B$9:$B$33,0)),""))</f>
        <v/>
      </c>
      <c r="H1183" s="76">
        <f>IF(B1183="","",CHOOSE(MONTH(B1183),"Ene","Feb","Mar","Abr","May","Jun","Jul","Ago","Sep","Oct","Nov","Dic")&amp;" "&amp;YEAR(B1183))</f>
        <v/>
      </c>
      <c r="I1183" s="76">
        <f>IF(B1183="","",IF((YEAR(B1183)-YEAR(Config!$C$7))*12+MONTH(B1183)-MONTH(Config!$C$7)&lt;0,"Antes","T"&amp;(INT(((YEAR(B1183)-YEAR(Config!$C$7))*12+MONTH(B1183)-MONTH(Config!$C$7))/3)+1)))</f>
        <v/>
      </c>
      <c r="J1183" s="76">
        <f>IF(E1183="","",IFERROR(INDEX(Config!$C$11:$C$22,MATCH(E1183,Config!$B$11:$B$22,0)),"No"))</f>
        <v/>
      </c>
      <c r="K1183" s="77">
        <f>IF(B1183="","",DATE(YEAR(B1183),MONTH(B1183),1))</f>
        <v/>
      </c>
    </row>
    <row r="1184">
      <c r="B1184" s="78" t="n"/>
      <c r="C1184" s="79" t="n"/>
      <c r="D1184" s="79" t="n"/>
      <c r="E1184" s="79" t="n"/>
      <c r="F1184" s="80" t="n"/>
      <c r="G1184" s="76">
        <f>IF(D1184="","",IFERROR(INDEX(Presupuesto!$C$9:$C$33,MATCH(D1184,Presupuesto!$B$9:$B$33,0)),""))</f>
        <v/>
      </c>
      <c r="H1184" s="76">
        <f>IF(B1184="","",CHOOSE(MONTH(B1184),"Ene","Feb","Mar","Abr","May","Jun","Jul","Ago","Sep","Oct","Nov","Dic")&amp;" "&amp;YEAR(B1184))</f>
        <v/>
      </c>
      <c r="I1184" s="76">
        <f>IF(B1184="","",IF((YEAR(B1184)-YEAR(Config!$C$7))*12+MONTH(B1184)-MONTH(Config!$C$7)&lt;0,"Antes","T"&amp;(INT(((YEAR(B1184)-YEAR(Config!$C$7))*12+MONTH(B1184)-MONTH(Config!$C$7))/3)+1)))</f>
        <v/>
      </c>
      <c r="J1184" s="76">
        <f>IF(E1184="","",IFERROR(INDEX(Config!$C$11:$C$22,MATCH(E1184,Config!$B$11:$B$22,0)),"No"))</f>
        <v/>
      </c>
      <c r="K1184" s="77">
        <f>IF(B1184="","",DATE(YEAR(B1184),MONTH(B1184),1))</f>
        <v/>
      </c>
    </row>
    <row r="1185">
      <c r="B1185" s="78" t="n"/>
      <c r="C1185" s="79" t="n"/>
      <c r="D1185" s="79" t="n"/>
      <c r="E1185" s="79" t="n"/>
      <c r="F1185" s="80" t="n"/>
      <c r="G1185" s="76">
        <f>IF(D1185="","",IFERROR(INDEX(Presupuesto!$C$9:$C$33,MATCH(D1185,Presupuesto!$B$9:$B$33,0)),""))</f>
        <v/>
      </c>
      <c r="H1185" s="76">
        <f>IF(B1185="","",CHOOSE(MONTH(B1185),"Ene","Feb","Mar","Abr","May","Jun","Jul","Ago","Sep","Oct","Nov","Dic")&amp;" "&amp;YEAR(B1185))</f>
        <v/>
      </c>
      <c r="I1185" s="76">
        <f>IF(B1185="","",IF((YEAR(B1185)-YEAR(Config!$C$7))*12+MONTH(B1185)-MONTH(Config!$C$7)&lt;0,"Antes","T"&amp;(INT(((YEAR(B1185)-YEAR(Config!$C$7))*12+MONTH(B1185)-MONTH(Config!$C$7))/3)+1)))</f>
        <v/>
      </c>
      <c r="J1185" s="76">
        <f>IF(E1185="","",IFERROR(INDEX(Config!$C$11:$C$22,MATCH(E1185,Config!$B$11:$B$22,0)),"No"))</f>
        <v/>
      </c>
      <c r="K1185" s="77">
        <f>IF(B1185="","",DATE(YEAR(B1185),MONTH(B1185),1))</f>
        <v/>
      </c>
    </row>
    <row r="1186">
      <c r="B1186" s="78" t="n"/>
      <c r="C1186" s="79" t="n"/>
      <c r="D1186" s="79" t="n"/>
      <c r="E1186" s="79" t="n"/>
      <c r="F1186" s="80" t="n"/>
      <c r="G1186" s="76">
        <f>IF(D1186="","",IFERROR(INDEX(Presupuesto!$C$9:$C$33,MATCH(D1186,Presupuesto!$B$9:$B$33,0)),""))</f>
        <v/>
      </c>
      <c r="H1186" s="76">
        <f>IF(B1186="","",CHOOSE(MONTH(B1186),"Ene","Feb","Mar","Abr","May","Jun","Jul","Ago","Sep","Oct","Nov","Dic")&amp;" "&amp;YEAR(B1186))</f>
        <v/>
      </c>
      <c r="I1186" s="76">
        <f>IF(B1186="","",IF((YEAR(B1186)-YEAR(Config!$C$7))*12+MONTH(B1186)-MONTH(Config!$C$7)&lt;0,"Antes","T"&amp;(INT(((YEAR(B1186)-YEAR(Config!$C$7))*12+MONTH(B1186)-MONTH(Config!$C$7))/3)+1)))</f>
        <v/>
      </c>
      <c r="J1186" s="76">
        <f>IF(E1186="","",IFERROR(INDEX(Config!$C$11:$C$22,MATCH(E1186,Config!$B$11:$B$22,0)),"No"))</f>
        <v/>
      </c>
      <c r="K1186" s="77">
        <f>IF(B1186="","",DATE(YEAR(B1186),MONTH(B1186),1))</f>
        <v/>
      </c>
    </row>
    <row r="1187">
      <c r="B1187" s="78" t="n"/>
      <c r="C1187" s="79" t="n"/>
      <c r="D1187" s="79" t="n"/>
      <c r="E1187" s="79" t="n"/>
      <c r="F1187" s="80" t="n"/>
      <c r="G1187" s="76">
        <f>IF(D1187="","",IFERROR(INDEX(Presupuesto!$C$9:$C$33,MATCH(D1187,Presupuesto!$B$9:$B$33,0)),""))</f>
        <v/>
      </c>
      <c r="H1187" s="76">
        <f>IF(B1187="","",CHOOSE(MONTH(B1187),"Ene","Feb","Mar","Abr","May","Jun","Jul","Ago","Sep","Oct","Nov","Dic")&amp;" "&amp;YEAR(B1187))</f>
        <v/>
      </c>
      <c r="I1187" s="76">
        <f>IF(B1187="","",IF((YEAR(B1187)-YEAR(Config!$C$7))*12+MONTH(B1187)-MONTH(Config!$C$7)&lt;0,"Antes","T"&amp;(INT(((YEAR(B1187)-YEAR(Config!$C$7))*12+MONTH(B1187)-MONTH(Config!$C$7))/3)+1)))</f>
        <v/>
      </c>
      <c r="J1187" s="76">
        <f>IF(E1187="","",IFERROR(INDEX(Config!$C$11:$C$22,MATCH(E1187,Config!$B$11:$B$22,0)),"No"))</f>
        <v/>
      </c>
      <c r="K1187" s="77">
        <f>IF(B1187="","",DATE(YEAR(B1187),MONTH(B1187),1))</f>
        <v/>
      </c>
    </row>
    <row r="1188">
      <c r="B1188" s="78" t="n"/>
      <c r="C1188" s="79" t="n"/>
      <c r="D1188" s="79" t="n"/>
      <c r="E1188" s="79" t="n"/>
      <c r="F1188" s="80" t="n"/>
      <c r="G1188" s="76">
        <f>IF(D1188="","",IFERROR(INDEX(Presupuesto!$C$9:$C$33,MATCH(D1188,Presupuesto!$B$9:$B$33,0)),""))</f>
        <v/>
      </c>
      <c r="H1188" s="76">
        <f>IF(B1188="","",CHOOSE(MONTH(B1188),"Ene","Feb","Mar","Abr","May","Jun","Jul","Ago","Sep","Oct","Nov","Dic")&amp;" "&amp;YEAR(B1188))</f>
        <v/>
      </c>
      <c r="I1188" s="76">
        <f>IF(B1188="","",IF((YEAR(B1188)-YEAR(Config!$C$7))*12+MONTH(B1188)-MONTH(Config!$C$7)&lt;0,"Antes","T"&amp;(INT(((YEAR(B1188)-YEAR(Config!$C$7))*12+MONTH(B1188)-MONTH(Config!$C$7))/3)+1)))</f>
        <v/>
      </c>
      <c r="J1188" s="76">
        <f>IF(E1188="","",IFERROR(INDEX(Config!$C$11:$C$22,MATCH(E1188,Config!$B$11:$B$22,0)),"No"))</f>
        <v/>
      </c>
      <c r="K1188" s="77">
        <f>IF(B1188="","",DATE(YEAR(B1188),MONTH(B1188),1))</f>
        <v/>
      </c>
    </row>
    <row r="1189">
      <c r="B1189" s="78" t="n"/>
      <c r="C1189" s="79" t="n"/>
      <c r="D1189" s="79" t="n"/>
      <c r="E1189" s="79" t="n"/>
      <c r="F1189" s="80" t="n"/>
      <c r="G1189" s="76">
        <f>IF(D1189="","",IFERROR(INDEX(Presupuesto!$C$9:$C$33,MATCH(D1189,Presupuesto!$B$9:$B$33,0)),""))</f>
        <v/>
      </c>
      <c r="H1189" s="76">
        <f>IF(B1189="","",CHOOSE(MONTH(B1189),"Ene","Feb","Mar","Abr","May","Jun","Jul","Ago","Sep","Oct","Nov","Dic")&amp;" "&amp;YEAR(B1189))</f>
        <v/>
      </c>
      <c r="I1189" s="76">
        <f>IF(B1189="","",IF((YEAR(B1189)-YEAR(Config!$C$7))*12+MONTH(B1189)-MONTH(Config!$C$7)&lt;0,"Antes","T"&amp;(INT(((YEAR(B1189)-YEAR(Config!$C$7))*12+MONTH(B1189)-MONTH(Config!$C$7))/3)+1)))</f>
        <v/>
      </c>
      <c r="J1189" s="76">
        <f>IF(E1189="","",IFERROR(INDEX(Config!$C$11:$C$22,MATCH(E1189,Config!$B$11:$B$22,0)),"No"))</f>
        <v/>
      </c>
      <c r="K1189" s="77">
        <f>IF(B1189="","",DATE(YEAR(B1189),MONTH(B1189),1))</f>
        <v/>
      </c>
    </row>
    <row r="1190">
      <c r="B1190" s="78" t="n"/>
      <c r="C1190" s="79" t="n"/>
      <c r="D1190" s="79" t="n"/>
      <c r="E1190" s="79" t="n"/>
      <c r="F1190" s="80" t="n"/>
      <c r="G1190" s="76">
        <f>IF(D1190="","",IFERROR(INDEX(Presupuesto!$C$9:$C$33,MATCH(D1190,Presupuesto!$B$9:$B$33,0)),""))</f>
        <v/>
      </c>
      <c r="H1190" s="76">
        <f>IF(B1190="","",CHOOSE(MONTH(B1190),"Ene","Feb","Mar","Abr","May","Jun","Jul","Ago","Sep","Oct","Nov","Dic")&amp;" "&amp;YEAR(B1190))</f>
        <v/>
      </c>
      <c r="I1190" s="76">
        <f>IF(B1190="","",IF((YEAR(B1190)-YEAR(Config!$C$7))*12+MONTH(B1190)-MONTH(Config!$C$7)&lt;0,"Antes","T"&amp;(INT(((YEAR(B1190)-YEAR(Config!$C$7))*12+MONTH(B1190)-MONTH(Config!$C$7))/3)+1)))</f>
        <v/>
      </c>
      <c r="J1190" s="76">
        <f>IF(E1190="","",IFERROR(INDEX(Config!$C$11:$C$22,MATCH(E1190,Config!$B$11:$B$22,0)),"No"))</f>
        <v/>
      </c>
      <c r="K1190" s="77">
        <f>IF(B1190="","",DATE(YEAR(B1190),MONTH(B1190),1))</f>
        <v/>
      </c>
    </row>
    <row r="1191">
      <c r="B1191" s="78" t="n"/>
      <c r="C1191" s="79" t="n"/>
      <c r="D1191" s="79" t="n"/>
      <c r="E1191" s="79" t="n"/>
      <c r="F1191" s="80" t="n"/>
      <c r="G1191" s="76">
        <f>IF(D1191="","",IFERROR(INDEX(Presupuesto!$C$9:$C$33,MATCH(D1191,Presupuesto!$B$9:$B$33,0)),""))</f>
        <v/>
      </c>
      <c r="H1191" s="76">
        <f>IF(B1191="","",CHOOSE(MONTH(B1191),"Ene","Feb","Mar","Abr","May","Jun","Jul","Ago","Sep","Oct","Nov","Dic")&amp;" "&amp;YEAR(B1191))</f>
        <v/>
      </c>
      <c r="I1191" s="76">
        <f>IF(B1191="","",IF((YEAR(B1191)-YEAR(Config!$C$7))*12+MONTH(B1191)-MONTH(Config!$C$7)&lt;0,"Antes","T"&amp;(INT(((YEAR(B1191)-YEAR(Config!$C$7))*12+MONTH(B1191)-MONTH(Config!$C$7))/3)+1)))</f>
        <v/>
      </c>
      <c r="J1191" s="76">
        <f>IF(E1191="","",IFERROR(INDEX(Config!$C$11:$C$22,MATCH(E1191,Config!$B$11:$B$22,0)),"No"))</f>
        <v/>
      </c>
      <c r="K1191" s="77">
        <f>IF(B1191="","",DATE(YEAR(B1191),MONTH(B1191),1))</f>
        <v/>
      </c>
    </row>
    <row r="1192">
      <c r="B1192" s="78" t="n"/>
      <c r="C1192" s="79" t="n"/>
      <c r="D1192" s="79" t="n"/>
      <c r="E1192" s="79" t="n"/>
      <c r="F1192" s="80" t="n"/>
      <c r="G1192" s="76">
        <f>IF(D1192="","",IFERROR(INDEX(Presupuesto!$C$9:$C$33,MATCH(D1192,Presupuesto!$B$9:$B$33,0)),""))</f>
        <v/>
      </c>
      <c r="H1192" s="76">
        <f>IF(B1192="","",CHOOSE(MONTH(B1192),"Ene","Feb","Mar","Abr","May","Jun","Jul","Ago","Sep","Oct","Nov","Dic")&amp;" "&amp;YEAR(B1192))</f>
        <v/>
      </c>
      <c r="I1192" s="76">
        <f>IF(B1192="","",IF((YEAR(B1192)-YEAR(Config!$C$7))*12+MONTH(B1192)-MONTH(Config!$C$7)&lt;0,"Antes","T"&amp;(INT(((YEAR(B1192)-YEAR(Config!$C$7))*12+MONTH(B1192)-MONTH(Config!$C$7))/3)+1)))</f>
        <v/>
      </c>
      <c r="J1192" s="76">
        <f>IF(E1192="","",IFERROR(INDEX(Config!$C$11:$C$22,MATCH(E1192,Config!$B$11:$B$22,0)),"No"))</f>
        <v/>
      </c>
      <c r="K1192" s="77">
        <f>IF(B1192="","",DATE(YEAR(B1192),MONTH(B1192),1))</f>
        <v/>
      </c>
    </row>
    <row r="1193">
      <c r="B1193" s="78" t="n"/>
      <c r="C1193" s="79" t="n"/>
      <c r="D1193" s="79" t="n"/>
      <c r="E1193" s="79" t="n"/>
      <c r="F1193" s="80" t="n"/>
      <c r="G1193" s="76">
        <f>IF(D1193="","",IFERROR(INDEX(Presupuesto!$C$9:$C$33,MATCH(D1193,Presupuesto!$B$9:$B$33,0)),""))</f>
        <v/>
      </c>
      <c r="H1193" s="76">
        <f>IF(B1193="","",CHOOSE(MONTH(B1193),"Ene","Feb","Mar","Abr","May","Jun","Jul","Ago","Sep","Oct","Nov","Dic")&amp;" "&amp;YEAR(B1193))</f>
        <v/>
      </c>
      <c r="I1193" s="76">
        <f>IF(B1193="","",IF((YEAR(B1193)-YEAR(Config!$C$7))*12+MONTH(B1193)-MONTH(Config!$C$7)&lt;0,"Antes","T"&amp;(INT(((YEAR(B1193)-YEAR(Config!$C$7))*12+MONTH(B1193)-MONTH(Config!$C$7))/3)+1)))</f>
        <v/>
      </c>
      <c r="J1193" s="76">
        <f>IF(E1193="","",IFERROR(INDEX(Config!$C$11:$C$22,MATCH(E1193,Config!$B$11:$B$22,0)),"No"))</f>
        <v/>
      </c>
      <c r="K1193" s="77">
        <f>IF(B1193="","",DATE(YEAR(B1193),MONTH(B1193),1))</f>
        <v/>
      </c>
    </row>
    <row r="1194">
      <c r="B1194" s="78" t="n"/>
      <c r="C1194" s="79" t="n"/>
      <c r="D1194" s="79" t="n"/>
      <c r="E1194" s="79" t="n"/>
      <c r="F1194" s="80" t="n"/>
      <c r="G1194" s="76">
        <f>IF(D1194="","",IFERROR(INDEX(Presupuesto!$C$9:$C$33,MATCH(D1194,Presupuesto!$B$9:$B$33,0)),""))</f>
        <v/>
      </c>
      <c r="H1194" s="76">
        <f>IF(B1194="","",CHOOSE(MONTH(B1194),"Ene","Feb","Mar","Abr","May","Jun","Jul","Ago","Sep","Oct","Nov","Dic")&amp;" "&amp;YEAR(B1194))</f>
        <v/>
      </c>
      <c r="I1194" s="76">
        <f>IF(B1194="","",IF((YEAR(B1194)-YEAR(Config!$C$7))*12+MONTH(B1194)-MONTH(Config!$C$7)&lt;0,"Antes","T"&amp;(INT(((YEAR(B1194)-YEAR(Config!$C$7))*12+MONTH(B1194)-MONTH(Config!$C$7))/3)+1)))</f>
        <v/>
      </c>
      <c r="J1194" s="76">
        <f>IF(E1194="","",IFERROR(INDEX(Config!$C$11:$C$22,MATCH(E1194,Config!$B$11:$B$22,0)),"No"))</f>
        <v/>
      </c>
      <c r="K1194" s="77">
        <f>IF(B1194="","",DATE(YEAR(B1194),MONTH(B1194),1))</f>
        <v/>
      </c>
    </row>
    <row r="1195">
      <c r="B1195" s="78" t="n"/>
      <c r="C1195" s="79" t="n"/>
      <c r="D1195" s="79" t="n"/>
      <c r="E1195" s="79" t="n"/>
      <c r="F1195" s="80" t="n"/>
      <c r="G1195" s="76">
        <f>IF(D1195="","",IFERROR(INDEX(Presupuesto!$C$9:$C$33,MATCH(D1195,Presupuesto!$B$9:$B$33,0)),""))</f>
        <v/>
      </c>
      <c r="H1195" s="76">
        <f>IF(B1195="","",CHOOSE(MONTH(B1195),"Ene","Feb","Mar","Abr","May","Jun","Jul","Ago","Sep","Oct","Nov","Dic")&amp;" "&amp;YEAR(B1195))</f>
        <v/>
      </c>
      <c r="I1195" s="76">
        <f>IF(B1195="","",IF((YEAR(B1195)-YEAR(Config!$C$7))*12+MONTH(B1195)-MONTH(Config!$C$7)&lt;0,"Antes","T"&amp;(INT(((YEAR(B1195)-YEAR(Config!$C$7))*12+MONTH(B1195)-MONTH(Config!$C$7))/3)+1)))</f>
        <v/>
      </c>
      <c r="J1195" s="76">
        <f>IF(E1195="","",IFERROR(INDEX(Config!$C$11:$C$22,MATCH(E1195,Config!$B$11:$B$22,0)),"No"))</f>
        <v/>
      </c>
      <c r="K1195" s="77">
        <f>IF(B1195="","",DATE(YEAR(B1195),MONTH(B1195),1))</f>
        <v/>
      </c>
    </row>
    <row r="1196">
      <c r="B1196" s="78" t="n"/>
      <c r="C1196" s="79" t="n"/>
      <c r="D1196" s="79" t="n"/>
      <c r="E1196" s="79" t="n"/>
      <c r="F1196" s="80" t="n"/>
      <c r="G1196" s="76">
        <f>IF(D1196="","",IFERROR(INDEX(Presupuesto!$C$9:$C$33,MATCH(D1196,Presupuesto!$B$9:$B$33,0)),""))</f>
        <v/>
      </c>
      <c r="H1196" s="76">
        <f>IF(B1196="","",CHOOSE(MONTH(B1196),"Ene","Feb","Mar","Abr","May","Jun","Jul","Ago","Sep","Oct","Nov","Dic")&amp;" "&amp;YEAR(B1196))</f>
        <v/>
      </c>
      <c r="I1196" s="76">
        <f>IF(B1196="","",IF((YEAR(B1196)-YEAR(Config!$C$7))*12+MONTH(B1196)-MONTH(Config!$C$7)&lt;0,"Antes","T"&amp;(INT(((YEAR(B1196)-YEAR(Config!$C$7))*12+MONTH(B1196)-MONTH(Config!$C$7))/3)+1)))</f>
        <v/>
      </c>
      <c r="J1196" s="76">
        <f>IF(E1196="","",IFERROR(INDEX(Config!$C$11:$C$22,MATCH(E1196,Config!$B$11:$B$22,0)),"No"))</f>
        <v/>
      </c>
      <c r="K1196" s="77">
        <f>IF(B1196="","",DATE(YEAR(B1196),MONTH(B1196),1))</f>
        <v/>
      </c>
    </row>
    <row r="1197">
      <c r="B1197" s="78" t="n"/>
      <c r="C1197" s="79" t="n"/>
      <c r="D1197" s="79" t="n"/>
      <c r="E1197" s="79" t="n"/>
      <c r="F1197" s="80" t="n"/>
      <c r="G1197" s="76">
        <f>IF(D1197="","",IFERROR(INDEX(Presupuesto!$C$9:$C$33,MATCH(D1197,Presupuesto!$B$9:$B$33,0)),""))</f>
        <v/>
      </c>
      <c r="H1197" s="76">
        <f>IF(B1197="","",CHOOSE(MONTH(B1197),"Ene","Feb","Mar","Abr","May","Jun","Jul","Ago","Sep","Oct","Nov","Dic")&amp;" "&amp;YEAR(B1197))</f>
        <v/>
      </c>
      <c r="I1197" s="76">
        <f>IF(B1197="","",IF((YEAR(B1197)-YEAR(Config!$C$7))*12+MONTH(B1197)-MONTH(Config!$C$7)&lt;0,"Antes","T"&amp;(INT(((YEAR(B1197)-YEAR(Config!$C$7))*12+MONTH(B1197)-MONTH(Config!$C$7))/3)+1)))</f>
        <v/>
      </c>
      <c r="J1197" s="76">
        <f>IF(E1197="","",IFERROR(INDEX(Config!$C$11:$C$22,MATCH(E1197,Config!$B$11:$B$22,0)),"No"))</f>
        <v/>
      </c>
      <c r="K1197" s="77">
        <f>IF(B1197="","",DATE(YEAR(B1197),MONTH(B1197),1))</f>
        <v/>
      </c>
    </row>
    <row r="1198">
      <c r="B1198" s="78" t="n"/>
      <c r="C1198" s="79" t="n"/>
      <c r="D1198" s="79" t="n"/>
      <c r="E1198" s="79" t="n"/>
      <c r="F1198" s="80" t="n"/>
      <c r="G1198" s="76">
        <f>IF(D1198="","",IFERROR(INDEX(Presupuesto!$C$9:$C$33,MATCH(D1198,Presupuesto!$B$9:$B$33,0)),""))</f>
        <v/>
      </c>
      <c r="H1198" s="76">
        <f>IF(B1198="","",CHOOSE(MONTH(B1198),"Ene","Feb","Mar","Abr","May","Jun","Jul","Ago","Sep","Oct","Nov","Dic")&amp;" "&amp;YEAR(B1198))</f>
        <v/>
      </c>
      <c r="I1198" s="76">
        <f>IF(B1198="","",IF((YEAR(B1198)-YEAR(Config!$C$7))*12+MONTH(B1198)-MONTH(Config!$C$7)&lt;0,"Antes","T"&amp;(INT(((YEAR(B1198)-YEAR(Config!$C$7))*12+MONTH(B1198)-MONTH(Config!$C$7))/3)+1)))</f>
        <v/>
      </c>
      <c r="J1198" s="76">
        <f>IF(E1198="","",IFERROR(INDEX(Config!$C$11:$C$22,MATCH(E1198,Config!$B$11:$B$22,0)),"No"))</f>
        <v/>
      </c>
      <c r="K1198" s="77">
        <f>IF(B1198="","",DATE(YEAR(B1198),MONTH(B1198),1))</f>
        <v/>
      </c>
    </row>
    <row r="1199">
      <c r="B1199" s="78" t="n"/>
      <c r="C1199" s="79" t="n"/>
      <c r="D1199" s="79" t="n"/>
      <c r="E1199" s="79" t="n"/>
      <c r="F1199" s="80" t="n"/>
      <c r="G1199" s="76">
        <f>IF(D1199="","",IFERROR(INDEX(Presupuesto!$C$9:$C$33,MATCH(D1199,Presupuesto!$B$9:$B$33,0)),""))</f>
        <v/>
      </c>
      <c r="H1199" s="76">
        <f>IF(B1199="","",CHOOSE(MONTH(B1199),"Ene","Feb","Mar","Abr","May","Jun","Jul","Ago","Sep","Oct","Nov","Dic")&amp;" "&amp;YEAR(B1199))</f>
        <v/>
      </c>
      <c r="I1199" s="76">
        <f>IF(B1199="","",IF((YEAR(B1199)-YEAR(Config!$C$7))*12+MONTH(B1199)-MONTH(Config!$C$7)&lt;0,"Antes","T"&amp;(INT(((YEAR(B1199)-YEAR(Config!$C$7))*12+MONTH(B1199)-MONTH(Config!$C$7))/3)+1)))</f>
        <v/>
      </c>
      <c r="J1199" s="76">
        <f>IF(E1199="","",IFERROR(INDEX(Config!$C$11:$C$22,MATCH(E1199,Config!$B$11:$B$22,0)),"No"))</f>
        <v/>
      </c>
      <c r="K1199" s="77">
        <f>IF(B1199="","",DATE(YEAR(B1199),MONTH(B1199),1))</f>
        <v/>
      </c>
    </row>
    <row r="1200">
      <c r="B1200" s="78" t="n"/>
      <c r="C1200" s="79" t="n"/>
      <c r="D1200" s="79" t="n"/>
      <c r="E1200" s="79" t="n"/>
      <c r="F1200" s="80" t="n"/>
      <c r="G1200" s="76">
        <f>IF(D1200="","",IFERROR(INDEX(Presupuesto!$C$9:$C$33,MATCH(D1200,Presupuesto!$B$9:$B$33,0)),""))</f>
        <v/>
      </c>
      <c r="H1200" s="76">
        <f>IF(B1200="","",CHOOSE(MONTH(B1200),"Ene","Feb","Mar","Abr","May","Jun","Jul","Ago","Sep","Oct","Nov","Dic")&amp;" "&amp;YEAR(B1200))</f>
        <v/>
      </c>
      <c r="I1200" s="76">
        <f>IF(B1200="","",IF((YEAR(B1200)-YEAR(Config!$C$7))*12+MONTH(B1200)-MONTH(Config!$C$7)&lt;0,"Antes","T"&amp;(INT(((YEAR(B1200)-YEAR(Config!$C$7))*12+MONTH(B1200)-MONTH(Config!$C$7))/3)+1)))</f>
        <v/>
      </c>
      <c r="J1200" s="76">
        <f>IF(E1200="","",IFERROR(INDEX(Config!$C$11:$C$22,MATCH(E1200,Config!$B$11:$B$22,0)),"No"))</f>
        <v/>
      </c>
      <c r="K1200" s="77">
        <f>IF(B1200="","",DATE(YEAR(B1200),MONTH(B1200),1))</f>
        <v/>
      </c>
    </row>
    <row r="1201">
      <c r="B1201" s="78" t="n"/>
      <c r="C1201" s="79" t="n"/>
      <c r="D1201" s="79" t="n"/>
      <c r="E1201" s="79" t="n"/>
      <c r="F1201" s="80" t="n"/>
      <c r="G1201" s="76">
        <f>IF(D1201="","",IFERROR(INDEX(Presupuesto!$C$9:$C$33,MATCH(D1201,Presupuesto!$B$9:$B$33,0)),""))</f>
        <v/>
      </c>
      <c r="H1201" s="76">
        <f>IF(B1201="","",CHOOSE(MONTH(B1201),"Ene","Feb","Mar","Abr","May","Jun","Jul","Ago","Sep","Oct","Nov","Dic")&amp;" "&amp;YEAR(B1201))</f>
        <v/>
      </c>
      <c r="I1201" s="76">
        <f>IF(B1201="","",IF((YEAR(B1201)-YEAR(Config!$C$7))*12+MONTH(B1201)-MONTH(Config!$C$7)&lt;0,"Antes","T"&amp;(INT(((YEAR(B1201)-YEAR(Config!$C$7))*12+MONTH(B1201)-MONTH(Config!$C$7))/3)+1)))</f>
        <v/>
      </c>
      <c r="J1201" s="76">
        <f>IF(E1201="","",IFERROR(INDEX(Config!$C$11:$C$22,MATCH(E1201,Config!$B$11:$B$22,0)),"No"))</f>
        <v/>
      </c>
      <c r="K1201" s="77">
        <f>IF(B1201="","",DATE(YEAR(B1201),MONTH(B1201),1))</f>
        <v/>
      </c>
    </row>
    <row r="1202">
      <c r="B1202" s="78" t="n"/>
      <c r="C1202" s="79" t="n"/>
      <c r="D1202" s="79" t="n"/>
      <c r="E1202" s="79" t="n"/>
      <c r="F1202" s="80" t="n"/>
      <c r="G1202" s="76">
        <f>IF(D1202="","",IFERROR(INDEX(Presupuesto!$C$9:$C$33,MATCH(D1202,Presupuesto!$B$9:$B$33,0)),""))</f>
        <v/>
      </c>
      <c r="H1202" s="76">
        <f>IF(B1202="","",CHOOSE(MONTH(B1202),"Ene","Feb","Mar","Abr","May","Jun","Jul","Ago","Sep","Oct","Nov","Dic")&amp;" "&amp;YEAR(B1202))</f>
        <v/>
      </c>
      <c r="I1202" s="76">
        <f>IF(B1202="","",IF((YEAR(B1202)-YEAR(Config!$C$7))*12+MONTH(B1202)-MONTH(Config!$C$7)&lt;0,"Antes","T"&amp;(INT(((YEAR(B1202)-YEAR(Config!$C$7))*12+MONTH(B1202)-MONTH(Config!$C$7))/3)+1)))</f>
        <v/>
      </c>
      <c r="J1202" s="76">
        <f>IF(E1202="","",IFERROR(INDEX(Config!$C$11:$C$22,MATCH(E1202,Config!$B$11:$B$22,0)),"No"))</f>
        <v/>
      </c>
      <c r="K1202" s="77">
        <f>IF(B1202="","",DATE(YEAR(B1202),MONTH(B1202),1))</f>
        <v/>
      </c>
    </row>
    <row r="1203">
      <c r="B1203" s="78" t="n"/>
      <c r="C1203" s="79" t="n"/>
      <c r="D1203" s="79" t="n"/>
      <c r="E1203" s="79" t="n"/>
      <c r="F1203" s="80" t="n"/>
      <c r="G1203" s="76">
        <f>IF(D1203="","",IFERROR(INDEX(Presupuesto!$C$9:$C$33,MATCH(D1203,Presupuesto!$B$9:$B$33,0)),""))</f>
        <v/>
      </c>
      <c r="H1203" s="76">
        <f>IF(B1203="","",CHOOSE(MONTH(B1203),"Ene","Feb","Mar","Abr","May","Jun","Jul","Ago","Sep","Oct","Nov","Dic")&amp;" "&amp;YEAR(B1203))</f>
        <v/>
      </c>
      <c r="I1203" s="76">
        <f>IF(B1203="","",IF((YEAR(B1203)-YEAR(Config!$C$7))*12+MONTH(B1203)-MONTH(Config!$C$7)&lt;0,"Antes","T"&amp;(INT(((YEAR(B1203)-YEAR(Config!$C$7))*12+MONTH(B1203)-MONTH(Config!$C$7))/3)+1)))</f>
        <v/>
      </c>
      <c r="J1203" s="76">
        <f>IF(E1203="","",IFERROR(INDEX(Config!$C$11:$C$22,MATCH(E1203,Config!$B$11:$B$22,0)),"No"))</f>
        <v/>
      </c>
      <c r="K1203" s="77">
        <f>IF(B1203="","",DATE(YEAR(B1203),MONTH(B1203),1))</f>
        <v/>
      </c>
    </row>
    <row r="1204">
      <c r="B1204" s="78" t="n"/>
      <c r="C1204" s="79" t="n"/>
      <c r="D1204" s="79" t="n"/>
      <c r="E1204" s="79" t="n"/>
      <c r="F1204" s="80" t="n"/>
      <c r="G1204" s="76">
        <f>IF(D1204="","",IFERROR(INDEX(Presupuesto!$C$9:$C$33,MATCH(D1204,Presupuesto!$B$9:$B$33,0)),""))</f>
        <v/>
      </c>
      <c r="H1204" s="76">
        <f>IF(B1204="","",CHOOSE(MONTH(B1204),"Ene","Feb","Mar","Abr","May","Jun","Jul","Ago","Sep","Oct","Nov","Dic")&amp;" "&amp;YEAR(B1204))</f>
        <v/>
      </c>
      <c r="I1204" s="76">
        <f>IF(B1204="","",IF((YEAR(B1204)-YEAR(Config!$C$7))*12+MONTH(B1204)-MONTH(Config!$C$7)&lt;0,"Antes","T"&amp;(INT(((YEAR(B1204)-YEAR(Config!$C$7))*12+MONTH(B1204)-MONTH(Config!$C$7))/3)+1)))</f>
        <v/>
      </c>
      <c r="J1204" s="76">
        <f>IF(E1204="","",IFERROR(INDEX(Config!$C$11:$C$22,MATCH(E1204,Config!$B$11:$B$22,0)),"No"))</f>
        <v/>
      </c>
      <c r="K1204" s="77">
        <f>IF(B1204="","",DATE(YEAR(B1204),MONTH(B1204),1))</f>
        <v/>
      </c>
    </row>
    <row r="1205">
      <c r="B1205" s="78" t="n"/>
      <c r="C1205" s="79" t="n"/>
      <c r="D1205" s="79" t="n"/>
      <c r="E1205" s="79" t="n"/>
      <c r="F1205" s="80" t="n"/>
      <c r="G1205" s="76">
        <f>IF(D1205="","",IFERROR(INDEX(Presupuesto!$C$9:$C$33,MATCH(D1205,Presupuesto!$B$9:$B$33,0)),""))</f>
        <v/>
      </c>
      <c r="H1205" s="76">
        <f>IF(B1205="","",CHOOSE(MONTH(B1205),"Ene","Feb","Mar","Abr","May","Jun","Jul","Ago","Sep","Oct","Nov","Dic")&amp;" "&amp;YEAR(B1205))</f>
        <v/>
      </c>
      <c r="I1205" s="76">
        <f>IF(B1205="","",IF((YEAR(B1205)-YEAR(Config!$C$7))*12+MONTH(B1205)-MONTH(Config!$C$7)&lt;0,"Antes","T"&amp;(INT(((YEAR(B1205)-YEAR(Config!$C$7))*12+MONTH(B1205)-MONTH(Config!$C$7))/3)+1)))</f>
        <v/>
      </c>
      <c r="J1205" s="76">
        <f>IF(E1205="","",IFERROR(INDEX(Config!$C$11:$C$22,MATCH(E1205,Config!$B$11:$B$22,0)),"No"))</f>
        <v/>
      </c>
      <c r="K1205" s="77">
        <f>IF(B1205="","",DATE(YEAR(B1205),MONTH(B1205),1))</f>
        <v/>
      </c>
    </row>
    <row r="1206">
      <c r="B1206" s="78" t="n"/>
      <c r="C1206" s="79" t="n"/>
      <c r="D1206" s="79" t="n"/>
      <c r="E1206" s="79" t="n"/>
      <c r="F1206" s="80" t="n"/>
      <c r="G1206" s="76">
        <f>IF(D1206="","",IFERROR(INDEX(Presupuesto!$C$9:$C$33,MATCH(D1206,Presupuesto!$B$9:$B$33,0)),""))</f>
        <v/>
      </c>
      <c r="H1206" s="76">
        <f>IF(B1206="","",CHOOSE(MONTH(B1206),"Ene","Feb","Mar","Abr","May","Jun","Jul","Ago","Sep","Oct","Nov","Dic")&amp;" "&amp;YEAR(B1206))</f>
        <v/>
      </c>
      <c r="I1206" s="76">
        <f>IF(B1206="","",IF((YEAR(B1206)-YEAR(Config!$C$7))*12+MONTH(B1206)-MONTH(Config!$C$7)&lt;0,"Antes","T"&amp;(INT(((YEAR(B1206)-YEAR(Config!$C$7))*12+MONTH(B1206)-MONTH(Config!$C$7))/3)+1)))</f>
        <v/>
      </c>
      <c r="J1206" s="76">
        <f>IF(E1206="","",IFERROR(INDEX(Config!$C$11:$C$22,MATCH(E1206,Config!$B$11:$B$22,0)),"No"))</f>
        <v/>
      </c>
      <c r="K1206" s="77">
        <f>IF(B1206="","",DATE(YEAR(B1206),MONTH(B1206),1))</f>
        <v/>
      </c>
    </row>
    <row r="1207">
      <c r="B1207" s="78" t="n"/>
      <c r="C1207" s="79" t="n"/>
      <c r="D1207" s="79" t="n"/>
      <c r="E1207" s="79" t="n"/>
      <c r="F1207" s="80" t="n"/>
      <c r="G1207" s="76">
        <f>IF(D1207="","",IFERROR(INDEX(Presupuesto!$C$9:$C$33,MATCH(D1207,Presupuesto!$B$9:$B$33,0)),""))</f>
        <v/>
      </c>
      <c r="H1207" s="76">
        <f>IF(B1207="","",CHOOSE(MONTH(B1207),"Ene","Feb","Mar","Abr","May","Jun","Jul","Ago","Sep","Oct","Nov","Dic")&amp;" "&amp;YEAR(B1207))</f>
        <v/>
      </c>
      <c r="I1207" s="76">
        <f>IF(B1207="","",IF((YEAR(B1207)-YEAR(Config!$C$7))*12+MONTH(B1207)-MONTH(Config!$C$7)&lt;0,"Antes","T"&amp;(INT(((YEAR(B1207)-YEAR(Config!$C$7))*12+MONTH(B1207)-MONTH(Config!$C$7))/3)+1)))</f>
        <v/>
      </c>
      <c r="J1207" s="76">
        <f>IF(E1207="","",IFERROR(INDEX(Config!$C$11:$C$22,MATCH(E1207,Config!$B$11:$B$22,0)),"No"))</f>
        <v/>
      </c>
      <c r="K1207" s="77">
        <f>IF(B1207="","",DATE(YEAR(B1207),MONTH(B1207),1))</f>
        <v/>
      </c>
    </row>
    <row r="1208">
      <c r="B1208" s="78" t="n"/>
      <c r="C1208" s="79" t="n"/>
      <c r="D1208" s="79" t="n"/>
      <c r="E1208" s="79" t="n"/>
      <c r="F1208" s="80" t="n"/>
      <c r="G1208" s="76">
        <f>IF(D1208="","",IFERROR(INDEX(Presupuesto!$C$9:$C$33,MATCH(D1208,Presupuesto!$B$9:$B$33,0)),""))</f>
        <v/>
      </c>
      <c r="H1208" s="76">
        <f>IF(B1208="","",CHOOSE(MONTH(B1208),"Ene","Feb","Mar","Abr","May","Jun","Jul","Ago","Sep","Oct","Nov","Dic")&amp;" "&amp;YEAR(B1208))</f>
        <v/>
      </c>
      <c r="I1208" s="76">
        <f>IF(B1208="","",IF((YEAR(B1208)-YEAR(Config!$C$7))*12+MONTH(B1208)-MONTH(Config!$C$7)&lt;0,"Antes","T"&amp;(INT(((YEAR(B1208)-YEAR(Config!$C$7))*12+MONTH(B1208)-MONTH(Config!$C$7))/3)+1)))</f>
        <v/>
      </c>
      <c r="J1208" s="76">
        <f>IF(E1208="","",IFERROR(INDEX(Config!$C$11:$C$22,MATCH(E1208,Config!$B$11:$B$22,0)),"No"))</f>
        <v/>
      </c>
      <c r="K1208" s="77">
        <f>IF(B1208="","",DATE(YEAR(B1208),MONTH(B1208),1))</f>
        <v/>
      </c>
    </row>
    <row r="1209">
      <c r="B1209" s="78" t="n"/>
      <c r="C1209" s="79" t="n"/>
      <c r="D1209" s="79" t="n"/>
      <c r="E1209" s="79" t="n"/>
      <c r="F1209" s="80" t="n"/>
      <c r="G1209" s="76">
        <f>IF(D1209="","",IFERROR(INDEX(Presupuesto!$C$9:$C$33,MATCH(D1209,Presupuesto!$B$9:$B$33,0)),""))</f>
        <v/>
      </c>
      <c r="H1209" s="76">
        <f>IF(B1209="","",CHOOSE(MONTH(B1209),"Ene","Feb","Mar","Abr","May","Jun","Jul","Ago","Sep","Oct","Nov","Dic")&amp;" "&amp;YEAR(B1209))</f>
        <v/>
      </c>
      <c r="I1209" s="76">
        <f>IF(B1209="","",IF((YEAR(B1209)-YEAR(Config!$C$7))*12+MONTH(B1209)-MONTH(Config!$C$7)&lt;0,"Antes","T"&amp;(INT(((YEAR(B1209)-YEAR(Config!$C$7))*12+MONTH(B1209)-MONTH(Config!$C$7))/3)+1)))</f>
        <v/>
      </c>
      <c r="J1209" s="76">
        <f>IF(E1209="","",IFERROR(INDEX(Config!$C$11:$C$22,MATCH(E1209,Config!$B$11:$B$22,0)),"No"))</f>
        <v/>
      </c>
      <c r="K1209" s="77">
        <f>IF(B1209="","",DATE(YEAR(B1209),MONTH(B1209),1))</f>
        <v/>
      </c>
    </row>
    <row r="1210">
      <c r="B1210" s="78" t="n"/>
      <c r="C1210" s="79" t="n"/>
      <c r="D1210" s="79" t="n"/>
      <c r="E1210" s="79" t="n"/>
      <c r="F1210" s="80" t="n"/>
      <c r="G1210" s="76">
        <f>IF(D1210="","",IFERROR(INDEX(Presupuesto!$C$9:$C$33,MATCH(D1210,Presupuesto!$B$9:$B$33,0)),""))</f>
        <v/>
      </c>
      <c r="H1210" s="76">
        <f>IF(B1210="","",CHOOSE(MONTH(B1210),"Ene","Feb","Mar","Abr","May","Jun","Jul","Ago","Sep","Oct","Nov","Dic")&amp;" "&amp;YEAR(B1210))</f>
        <v/>
      </c>
      <c r="I1210" s="76">
        <f>IF(B1210="","",IF((YEAR(B1210)-YEAR(Config!$C$7))*12+MONTH(B1210)-MONTH(Config!$C$7)&lt;0,"Antes","T"&amp;(INT(((YEAR(B1210)-YEAR(Config!$C$7))*12+MONTH(B1210)-MONTH(Config!$C$7))/3)+1)))</f>
        <v/>
      </c>
      <c r="J1210" s="76">
        <f>IF(E1210="","",IFERROR(INDEX(Config!$C$11:$C$22,MATCH(E1210,Config!$B$11:$B$22,0)),"No"))</f>
        <v/>
      </c>
      <c r="K1210" s="77">
        <f>IF(B1210="","",DATE(YEAR(B1210),MONTH(B1210),1))</f>
        <v/>
      </c>
    </row>
    <row r="1211">
      <c r="B1211" s="78" t="n"/>
      <c r="C1211" s="79" t="n"/>
      <c r="D1211" s="79" t="n"/>
      <c r="E1211" s="79" t="n"/>
      <c r="F1211" s="80" t="n"/>
      <c r="G1211" s="76">
        <f>IF(D1211="","",IFERROR(INDEX(Presupuesto!$C$9:$C$33,MATCH(D1211,Presupuesto!$B$9:$B$33,0)),""))</f>
        <v/>
      </c>
      <c r="H1211" s="76">
        <f>IF(B1211="","",CHOOSE(MONTH(B1211),"Ene","Feb","Mar","Abr","May","Jun","Jul","Ago","Sep","Oct","Nov","Dic")&amp;" "&amp;YEAR(B1211))</f>
        <v/>
      </c>
      <c r="I1211" s="76">
        <f>IF(B1211="","",IF((YEAR(B1211)-YEAR(Config!$C$7))*12+MONTH(B1211)-MONTH(Config!$C$7)&lt;0,"Antes","T"&amp;(INT(((YEAR(B1211)-YEAR(Config!$C$7))*12+MONTH(B1211)-MONTH(Config!$C$7))/3)+1)))</f>
        <v/>
      </c>
      <c r="J1211" s="76">
        <f>IF(E1211="","",IFERROR(INDEX(Config!$C$11:$C$22,MATCH(E1211,Config!$B$11:$B$22,0)),"No"))</f>
        <v/>
      </c>
      <c r="K1211" s="77">
        <f>IF(B1211="","",DATE(YEAR(B1211),MONTH(B1211),1))</f>
        <v/>
      </c>
    </row>
    <row r="1212">
      <c r="B1212" s="78" t="n"/>
      <c r="C1212" s="79" t="n"/>
      <c r="D1212" s="79" t="n"/>
      <c r="E1212" s="79" t="n"/>
      <c r="F1212" s="80" t="n"/>
      <c r="G1212" s="76">
        <f>IF(D1212="","",IFERROR(INDEX(Presupuesto!$C$9:$C$33,MATCH(D1212,Presupuesto!$B$9:$B$33,0)),""))</f>
        <v/>
      </c>
      <c r="H1212" s="76">
        <f>IF(B1212="","",CHOOSE(MONTH(B1212),"Ene","Feb","Mar","Abr","May","Jun","Jul","Ago","Sep","Oct","Nov","Dic")&amp;" "&amp;YEAR(B1212))</f>
        <v/>
      </c>
      <c r="I1212" s="76">
        <f>IF(B1212="","",IF((YEAR(B1212)-YEAR(Config!$C$7))*12+MONTH(B1212)-MONTH(Config!$C$7)&lt;0,"Antes","T"&amp;(INT(((YEAR(B1212)-YEAR(Config!$C$7))*12+MONTH(B1212)-MONTH(Config!$C$7))/3)+1)))</f>
        <v/>
      </c>
      <c r="J1212" s="76">
        <f>IF(E1212="","",IFERROR(INDEX(Config!$C$11:$C$22,MATCH(E1212,Config!$B$11:$B$22,0)),"No"))</f>
        <v/>
      </c>
      <c r="K1212" s="77">
        <f>IF(B1212="","",DATE(YEAR(B1212),MONTH(B1212),1))</f>
        <v/>
      </c>
    </row>
    <row r="1213">
      <c r="B1213" s="78" t="n"/>
      <c r="C1213" s="79" t="n"/>
      <c r="D1213" s="79" t="n"/>
      <c r="E1213" s="79" t="n"/>
      <c r="F1213" s="80" t="n"/>
      <c r="G1213" s="76">
        <f>IF(D1213="","",IFERROR(INDEX(Presupuesto!$C$9:$C$33,MATCH(D1213,Presupuesto!$B$9:$B$33,0)),""))</f>
        <v/>
      </c>
      <c r="H1213" s="76">
        <f>IF(B1213="","",CHOOSE(MONTH(B1213),"Ene","Feb","Mar","Abr","May","Jun","Jul","Ago","Sep","Oct","Nov","Dic")&amp;" "&amp;YEAR(B1213))</f>
        <v/>
      </c>
      <c r="I1213" s="76">
        <f>IF(B1213="","",IF((YEAR(B1213)-YEAR(Config!$C$7))*12+MONTH(B1213)-MONTH(Config!$C$7)&lt;0,"Antes","T"&amp;(INT(((YEAR(B1213)-YEAR(Config!$C$7))*12+MONTH(B1213)-MONTH(Config!$C$7))/3)+1)))</f>
        <v/>
      </c>
      <c r="J1213" s="76">
        <f>IF(E1213="","",IFERROR(INDEX(Config!$C$11:$C$22,MATCH(E1213,Config!$B$11:$B$22,0)),"No"))</f>
        <v/>
      </c>
      <c r="K1213" s="77">
        <f>IF(B1213="","",DATE(YEAR(B1213),MONTH(B1213),1))</f>
        <v/>
      </c>
    </row>
    <row r="1214">
      <c r="B1214" s="78" t="n"/>
      <c r="C1214" s="79" t="n"/>
      <c r="D1214" s="79" t="n"/>
      <c r="E1214" s="79" t="n"/>
      <c r="F1214" s="80" t="n"/>
      <c r="G1214" s="76">
        <f>IF(D1214="","",IFERROR(INDEX(Presupuesto!$C$9:$C$33,MATCH(D1214,Presupuesto!$B$9:$B$33,0)),""))</f>
        <v/>
      </c>
      <c r="H1214" s="76">
        <f>IF(B1214="","",CHOOSE(MONTH(B1214),"Ene","Feb","Mar","Abr","May","Jun","Jul","Ago","Sep","Oct","Nov","Dic")&amp;" "&amp;YEAR(B1214))</f>
        <v/>
      </c>
      <c r="I1214" s="76">
        <f>IF(B1214="","",IF((YEAR(B1214)-YEAR(Config!$C$7))*12+MONTH(B1214)-MONTH(Config!$C$7)&lt;0,"Antes","T"&amp;(INT(((YEAR(B1214)-YEAR(Config!$C$7))*12+MONTH(B1214)-MONTH(Config!$C$7))/3)+1)))</f>
        <v/>
      </c>
      <c r="J1214" s="76">
        <f>IF(E1214="","",IFERROR(INDEX(Config!$C$11:$C$22,MATCH(E1214,Config!$B$11:$B$22,0)),"No"))</f>
        <v/>
      </c>
      <c r="K1214" s="77">
        <f>IF(B1214="","",DATE(YEAR(B1214),MONTH(B1214),1))</f>
        <v/>
      </c>
    </row>
    <row r="1215">
      <c r="B1215" s="78" t="n"/>
      <c r="C1215" s="79" t="n"/>
      <c r="D1215" s="79" t="n"/>
      <c r="E1215" s="79" t="n"/>
      <c r="F1215" s="80" t="n"/>
      <c r="G1215" s="76">
        <f>IF(D1215="","",IFERROR(INDEX(Presupuesto!$C$9:$C$33,MATCH(D1215,Presupuesto!$B$9:$B$33,0)),""))</f>
        <v/>
      </c>
      <c r="H1215" s="76">
        <f>IF(B1215="","",CHOOSE(MONTH(B1215),"Ene","Feb","Mar","Abr","May","Jun","Jul","Ago","Sep","Oct","Nov","Dic")&amp;" "&amp;YEAR(B1215))</f>
        <v/>
      </c>
      <c r="I1215" s="76">
        <f>IF(B1215="","",IF((YEAR(B1215)-YEAR(Config!$C$7))*12+MONTH(B1215)-MONTH(Config!$C$7)&lt;0,"Antes","T"&amp;(INT(((YEAR(B1215)-YEAR(Config!$C$7))*12+MONTH(B1215)-MONTH(Config!$C$7))/3)+1)))</f>
        <v/>
      </c>
      <c r="J1215" s="76">
        <f>IF(E1215="","",IFERROR(INDEX(Config!$C$11:$C$22,MATCH(E1215,Config!$B$11:$B$22,0)),"No"))</f>
        <v/>
      </c>
      <c r="K1215" s="77">
        <f>IF(B1215="","",DATE(YEAR(B1215),MONTH(B1215),1))</f>
        <v/>
      </c>
    </row>
    <row r="1216">
      <c r="B1216" s="78" t="n"/>
      <c r="C1216" s="79" t="n"/>
      <c r="D1216" s="79" t="n"/>
      <c r="E1216" s="79" t="n"/>
      <c r="F1216" s="80" t="n"/>
      <c r="G1216" s="76">
        <f>IF(D1216="","",IFERROR(INDEX(Presupuesto!$C$9:$C$33,MATCH(D1216,Presupuesto!$B$9:$B$33,0)),""))</f>
        <v/>
      </c>
      <c r="H1216" s="76">
        <f>IF(B1216="","",CHOOSE(MONTH(B1216),"Ene","Feb","Mar","Abr","May","Jun","Jul","Ago","Sep","Oct","Nov","Dic")&amp;" "&amp;YEAR(B1216))</f>
        <v/>
      </c>
      <c r="I1216" s="76">
        <f>IF(B1216="","",IF((YEAR(B1216)-YEAR(Config!$C$7))*12+MONTH(B1216)-MONTH(Config!$C$7)&lt;0,"Antes","T"&amp;(INT(((YEAR(B1216)-YEAR(Config!$C$7))*12+MONTH(B1216)-MONTH(Config!$C$7))/3)+1)))</f>
        <v/>
      </c>
      <c r="J1216" s="76">
        <f>IF(E1216="","",IFERROR(INDEX(Config!$C$11:$C$22,MATCH(E1216,Config!$B$11:$B$22,0)),"No"))</f>
        <v/>
      </c>
      <c r="K1216" s="77">
        <f>IF(B1216="","",DATE(YEAR(B1216),MONTH(B1216),1))</f>
        <v/>
      </c>
    </row>
    <row r="1217">
      <c r="B1217" s="78" t="n"/>
      <c r="C1217" s="79" t="n"/>
      <c r="D1217" s="79" t="n"/>
      <c r="E1217" s="79" t="n"/>
      <c r="F1217" s="80" t="n"/>
      <c r="G1217" s="76">
        <f>IF(D1217="","",IFERROR(INDEX(Presupuesto!$C$9:$C$33,MATCH(D1217,Presupuesto!$B$9:$B$33,0)),""))</f>
        <v/>
      </c>
      <c r="H1217" s="76">
        <f>IF(B1217="","",CHOOSE(MONTH(B1217),"Ene","Feb","Mar","Abr","May","Jun","Jul","Ago","Sep","Oct","Nov","Dic")&amp;" "&amp;YEAR(B1217))</f>
        <v/>
      </c>
      <c r="I1217" s="76">
        <f>IF(B1217="","",IF((YEAR(B1217)-YEAR(Config!$C$7))*12+MONTH(B1217)-MONTH(Config!$C$7)&lt;0,"Antes","T"&amp;(INT(((YEAR(B1217)-YEAR(Config!$C$7))*12+MONTH(B1217)-MONTH(Config!$C$7))/3)+1)))</f>
        <v/>
      </c>
      <c r="J1217" s="76">
        <f>IF(E1217="","",IFERROR(INDEX(Config!$C$11:$C$22,MATCH(E1217,Config!$B$11:$B$22,0)),"No"))</f>
        <v/>
      </c>
      <c r="K1217" s="77">
        <f>IF(B1217="","",DATE(YEAR(B1217),MONTH(B1217),1))</f>
        <v/>
      </c>
    </row>
    <row r="1218">
      <c r="B1218" s="78" t="n"/>
      <c r="C1218" s="79" t="n"/>
      <c r="D1218" s="79" t="n"/>
      <c r="E1218" s="79" t="n"/>
      <c r="F1218" s="80" t="n"/>
      <c r="G1218" s="76">
        <f>IF(D1218="","",IFERROR(INDEX(Presupuesto!$C$9:$C$33,MATCH(D1218,Presupuesto!$B$9:$B$33,0)),""))</f>
        <v/>
      </c>
      <c r="H1218" s="76">
        <f>IF(B1218="","",CHOOSE(MONTH(B1218),"Ene","Feb","Mar","Abr","May","Jun","Jul","Ago","Sep","Oct","Nov","Dic")&amp;" "&amp;YEAR(B1218))</f>
        <v/>
      </c>
      <c r="I1218" s="76">
        <f>IF(B1218="","",IF((YEAR(B1218)-YEAR(Config!$C$7))*12+MONTH(B1218)-MONTH(Config!$C$7)&lt;0,"Antes","T"&amp;(INT(((YEAR(B1218)-YEAR(Config!$C$7))*12+MONTH(B1218)-MONTH(Config!$C$7))/3)+1)))</f>
        <v/>
      </c>
      <c r="J1218" s="76">
        <f>IF(E1218="","",IFERROR(INDEX(Config!$C$11:$C$22,MATCH(E1218,Config!$B$11:$B$22,0)),"No"))</f>
        <v/>
      </c>
      <c r="K1218" s="77">
        <f>IF(B1218="","",DATE(YEAR(B1218),MONTH(B1218),1))</f>
        <v/>
      </c>
    </row>
    <row r="1219">
      <c r="B1219" s="78" t="n"/>
      <c r="C1219" s="79" t="n"/>
      <c r="D1219" s="79" t="n"/>
      <c r="E1219" s="79" t="n"/>
      <c r="F1219" s="80" t="n"/>
      <c r="G1219" s="76">
        <f>IF(D1219="","",IFERROR(INDEX(Presupuesto!$C$9:$C$33,MATCH(D1219,Presupuesto!$B$9:$B$33,0)),""))</f>
        <v/>
      </c>
      <c r="H1219" s="76">
        <f>IF(B1219="","",CHOOSE(MONTH(B1219),"Ene","Feb","Mar","Abr","May","Jun","Jul","Ago","Sep","Oct","Nov","Dic")&amp;" "&amp;YEAR(B1219))</f>
        <v/>
      </c>
      <c r="I1219" s="76">
        <f>IF(B1219="","",IF((YEAR(B1219)-YEAR(Config!$C$7))*12+MONTH(B1219)-MONTH(Config!$C$7)&lt;0,"Antes","T"&amp;(INT(((YEAR(B1219)-YEAR(Config!$C$7))*12+MONTH(B1219)-MONTH(Config!$C$7))/3)+1)))</f>
        <v/>
      </c>
      <c r="J1219" s="76">
        <f>IF(E1219="","",IFERROR(INDEX(Config!$C$11:$C$22,MATCH(E1219,Config!$B$11:$B$22,0)),"No"))</f>
        <v/>
      </c>
      <c r="K1219" s="77">
        <f>IF(B1219="","",DATE(YEAR(B1219),MONTH(B1219),1))</f>
        <v/>
      </c>
    </row>
    <row r="1220">
      <c r="B1220" s="78" t="n"/>
      <c r="C1220" s="79" t="n"/>
      <c r="D1220" s="79" t="n"/>
      <c r="E1220" s="79" t="n"/>
      <c r="F1220" s="80" t="n"/>
      <c r="G1220" s="76">
        <f>IF(D1220="","",IFERROR(INDEX(Presupuesto!$C$9:$C$33,MATCH(D1220,Presupuesto!$B$9:$B$33,0)),""))</f>
        <v/>
      </c>
      <c r="H1220" s="76">
        <f>IF(B1220="","",CHOOSE(MONTH(B1220),"Ene","Feb","Mar","Abr","May","Jun","Jul","Ago","Sep","Oct","Nov","Dic")&amp;" "&amp;YEAR(B1220))</f>
        <v/>
      </c>
      <c r="I1220" s="76">
        <f>IF(B1220="","",IF((YEAR(B1220)-YEAR(Config!$C$7))*12+MONTH(B1220)-MONTH(Config!$C$7)&lt;0,"Antes","T"&amp;(INT(((YEAR(B1220)-YEAR(Config!$C$7))*12+MONTH(B1220)-MONTH(Config!$C$7))/3)+1)))</f>
        <v/>
      </c>
      <c r="J1220" s="76">
        <f>IF(E1220="","",IFERROR(INDEX(Config!$C$11:$C$22,MATCH(E1220,Config!$B$11:$B$22,0)),"No"))</f>
        <v/>
      </c>
      <c r="K1220" s="77">
        <f>IF(B1220="","",DATE(YEAR(B1220),MONTH(B1220),1))</f>
        <v/>
      </c>
    </row>
    <row r="1221">
      <c r="B1221" s="78" t="n"/>
      <c r="C1221" s="79" t="n"/>
      <c r="D1221" s="79" t="n"/>
      <c r="E1221" s="79" t="n"/>
      <c r="F1221" s="80" t="n"/>
      <c r="G1221" s="76">
        <f>IF(D1221="","",IFERROR(INDEX(Presupuesto!$C$9:$C$33,MATCH(D1221,Presupuesto!$B$9:$B$33,0)),""))</f>
        <v/>
      </c>
      <c r="H1221" s="76">
        <f>IF(B1221="","",CHOOSE(MONTH(B1221),"Ene","Feb","Mar","Abr","May","Jun","Jul","Ago","Sep","Oct","Nov","Dic")&amp;" "&amp;YEAR(B1221))</f>
        <v/>
      </c>
      <c r="I1221" s="76">
        <f>IF(B1221="","",IF((YEAR(B1221)-YEAR(Config!$C$7))*12+MONTH(B1221)-MONTH(Config!$C$7)&lt;0,"Antes","T"&amp;(INT(((YEAR(B1221)-YEAR(Config!$C$7))*12+MONTH(B1221)-MONTH(Config!$C$7))/3)+1)))</f>
        <v/>
      </c>
      <c r="J1221" s="76">
        <f>IF(E1221="","",IFERROR(INDEX(Config!$C$11:$C$22,MATCH(E1221,Config!$B$11:$B$22,0)),"No"))</f>
        <v/>
      </c>
      <c r="K1221" s="77">
        <f>IF(B1221="","",DATE(YEAR(B1221),MONTH(B1221),1))</f>
        <v/>
      </c>
    </row>
    <row r="1222">
      <c r="B1222" s="78" t="n"/>
      <c r="C1222" s="79" t="n"/>
      <c r="D1222" s="79" t="n"/>
      <c r="E1222" s="79" t="n"/>
      <c r="F1222" s="80" t="n"/>
      <c r="G1222" s="76">
        <f>IF(D1222="","",IFERROR(INDEX(Presupuesto!$C$9:$C$33,MATCH(D1222,Presupuesto!$B$9:$B$33,0)),""))</f>
        <v/>
      </c>
      <c r="H1222" s="76">
        <f>IF(B1222="","",CHOOSE(MONTH(B1222),"Ene","Feb","Mar","Abr","May","Jun","Jul","Ago","Sep","Oct","Nov","Dic")&amp;" "&amp;YEAR(B1222))</f>
        <v/>
      </c>
      <c r="I1222" s="76">
        <f>IF(B1222="","",IF((YEAR(B1222)-YEAR(Config!$C$7))*12+MONTH(B1222)-MONTH(Config!$C$7)&lt;0,"Antes","T"&amp;(INT(((YEAR(B1222)-YEAR(Config!$C$7))*12+MONTH(B1222)-MONTH(Config!$C$7))/3)+1)))</f>
        <v/>
      </c>
      <c r="J1222" s="76">
        <f>IF(E1222="","",IFERROR(INDEX(Config!$C$11:$C$22,MATCH(E1222,Config!$B$11:$B$22,0)),"No"))</f>
        <v/>
      </c>
      <c r="K1222" s="77">
        <f>IF(B1222="","",DATE(YEAR(B1222),MONTH(B1222),1))</f>
        <v/>
      </c>
    </row>
    <row r="1223">
      <c r="B1223" s="78" t="n"/>
      <c r="C1223" s="79" t="n"/>
      <c r="D1223" s="79" t="n"/>
      <c r="E1223" s="79" t="n"/>
      <c r="F1223" s="80" t="n"/>
      <c r="G1223" s="76">
        <f>IF(D1223="","",IFERROR(INDEX(Presupuesto!$C$9:$C$33,MATCH(D1223,Presupuesto!$B$9:$B$33,0)),""))</f>
        <v/>
      </c>
      <c r="H1223" s="76">
        <f>IF(B1223="","",CHOOSE(MONTH(B1223),"Ene","Feb","Mar","Abr","May","Jun","Jul","Ago","Sep","Oct","Nov","Dic")&amp;" "&amp;YEAR(B1223))</f>
        <v/>
      </c>
      <c r="I1223" s="76">
        <f>IF(B1223="","",IF((YEAR(B1223)-YEAR(Config!$C$7))*12+MONTH(B1223)-MONTH(Config!$C$7)&lt;0,"Antes","T"&amp;(INT(((YEAR(B1223)-YEAR(Config!$C$7))*12+MONTH(B1223)-MONTH(Config!$C$7))/3)+1)))</f>
        <v/>
      </c>
      <c r="J1223" s="76">
        <f>IF(E1223="","",IFERROR(INDEX(Config!$C$11:$C$22,MATCH(E1223,Config!$B$11:$B$22,0)),"No"))</f>
        <v/>
      </c>
      <c r="K1223" s="77">
        <f>IF(B1223="","",DATE(YEAR(B1223),MONTH(B1223),1))</f>
        <v/>
      </c>
    </row>
    <row r="1224">
      <c r="B1224" s="78" t="n"/>
      <c r="C1224" s="79" t="n"/>
      <c r="D1224" s="79" t="n"/>
      <c r="E1224" s="79" t="n"/>
      <c r="F1224" s="80" t="n"/>
      <c r="G1224" s="76">
        <f>IF(D1224="","",IFERROR(INDEX(Presupuesto!$C$9:$C$33,MATCH(D1224,Presupuesto!$B$9:$B$33,0)),""))</f>
        <v/>
      </c>
      <c r="H1224" s="76">
        <f>IF(B1224="","",CHOOSE(MONTH(B1224),"Ene","Feb","Mar","Abr","May","Jun","Jul","Ago","Sep","Oct","Nov","Dic")&amp;" "&amp;YEAR(B1224))</f>
        <v/>
      </c>
      <c r="I1224" s="76">
        <f>IF(B1224="","",IF((YEAR(B1224)-YEAR(Config!$C$7))*12+MONTH(B1224)-MONTH(Config!$C$7)&lt;0,"Antes","T"&amp;(INT(((YEAR(B1224)-YEAR(Config!$C$7))*12+MONTH(B1224)-MONTH(Config!$C$7))/3)+1)))</f>
        <v/>
      </c>
      <c r="J1224" s="76">
        <f>IF(E1224="","",IFERROR(INDEX(Config!$C$11:$C$22,MATCH(E1224,Config!$B$11:$B$22,0)),"No"))</f>
        <v/>
      </c>
      <c r="K1224" s="77">
        <f>IF(B1224="","",DATE(YEAR(B1224),MONTH(B1224),1))</f>
        <v/>
      </c>
    </row>
    <row r="1225">
      <c r="B1225" s="78" t="n"/>
      <c r="C1225" s="79" t="n"/>
      <c r="D1225" s="79" t="n"/>
      <c r="E1225" s="79" t="n"/>
      <c r="F1225" s="80" t="n"/>
      <c r="G1225" s="76">
        <f>IF(D1225="","",IFERROR(INDEX(Presupuesto!$C$9:$C$33,MATCH(D1225,Presupuesto!$B$9:$B$33,0)),""))</f>
        <v/>
      </c>
      <c r="H1225" s="76">
        <f>IF(B1225="","",CHOOSE(MONTH(B1225),"Ene","Feb","Mar","Abr","May","Jun","Jul","Ago","Sep","Oct","Nov","Dic")&amp;" "&amp;YEAR(B1225))</f>
        <v/>
      </c>
      <c r="I1225" s="76">
        <f>IF(B1225="","",IF((YEAR(B1225)-YEAR(Config!$C$7))*12+MONTH(B1225)-MONTH(Config!$C$7)&lt;0,"Antes","T"&amp;(INT(((YEAR(B1225)-YEAR(Config!$C$7))*12+MONTH(B1225)-MONTH(Config!$C$7))/3)+1)))</f>
        <v/>
      </c>
      <c r="J1225" s="76">
        <f>IF(E1225="","",IFERROR(INDEX(Config!$C$11:$C$22,MATCH(E1225,Config!$B$11:$B$22,0)),"No"))</f>
        <v/>
      </c>
      <c r="K1225" s="77">
        <f>IF(B1225="","",DATE(YEAR(B1225),MONTH(B1225),1))</f>
        <v/>
      </c>
    </row>
    <row r="1226">
      <c r="B1226" s="78" t="n"/>
      <c r="C1226" s="79" t="n"/>
      <c r="D1226" s="79" t="n"/>
      <c r="E1226" s="79" t="n"/>
      <c r="F1226" s="80" t="n"/>
      <c r="G1226" s="76">
        <f>IF(D1226="","",IFERROR(INDEX(Presupuesto!$C$9:$C$33,MATCH(D1226,Presupuesto!$B$9:$B$33,0)),""))</f>
        <v/>
      </c>
      <c r="H1226" s="76">
        <f>IF(B1226="","",CHOOSE(MONTH(B1226),"Ene","Feb","Mar","Abr","May","Jun","Jul","Ago","Sep","Oct","Nov","Dic")&amp;" "&amp;YEAR(B1226))</f>
        <v/>
      </c>
      <c r="I1226" s="76">
        <f>IF(B1226="","",IF((YEAR(B1226)-YEAR(Config!$C$7))*12+MONTH(B1226)-MONTH(Config!$C$7)&lt;0,"Antes","T"&amp;(INT(((YEAR(B1226)-YEAR(Config!$C$7))*12+MONTH(B1226)-MONTH(Config!$C$7))/3)+1)))</f>
        <v/>
      </c>
      <c r="J1226" s="76">
        <f>IF(E1226="","",IFERROR(INDEX(Config!$C$11:$C$22,MATCH(E1226,Config!$B$11:$B$22,0)),"No"))</f>
        <v/>
      </c>
      <c r="K1226" s="77">
        <f>IF(B1226="","",DATE(YEAR(B1226),MONTH(B1226),1))</f>
        <v/>
      </c>
    </row>
    <row r="1227">
      <c r="B1227" s="78" t="n"/>
      <c r="C1227" s="79" t="n"/>
      <c r="D1227" s="79" t="n"/>
      <c r="E1227" s="79" t="n"/>
      <c r="F1227" s="80" t="n"/>
      <c r="G1227" s="76">
        <f>IF(D1227="","",IFERROR(INDEX(Presupuesto!$C$9:$C$33,MATCH(D1227,Presupuesto!$B$9:$B$33,0)),""))</f>
        <v/>
      </c>
      <c r="H1227" s="76">
        <f>IF(B1227="","",CHOOSE(MONTH(B1227),"Ene","Feb","Mar","Abr","May","Jun","Jul","Ago","Sep","Oct","Nov","Dic")&amp;" "&amp;YEAR(B1227))</f>
        <v/>
      </c>
      <c r="I1227" s="76">
        <f>IF(B1227="","",IF((YEAR(B1227)-YEAR(Config!$C$7))*12+MONTH(B1227)-MONTH(Config!$C$7)&lt;0,"Antes","T"&amp;(INT(((YEAR(B1227)-YEAR(Config!$C$7))*12+MONTH(B1227)-MONTH(Config!$C$7))/3)+1)))</f>
        <v/>
      </c>
      <c r="J1227" s="76">
        <f>IF(E1227="","",IFERROR(INDEX(Config!$C$11:$C$22,MATCH(E1227,Config!$B$11:$B$22,0)),"No"))</f>
        <v/>
      </c>
      <c r="K1227" s="77">
        <f>IF(B1227="","",DATE(YEAR(B1227),MONTH(B1227),1))</f>
        <v/>
      </c>
    </row>
    <row r="1228">
      <c r="B1228" s="78" t="n"/>
      <c r="C1228" s="79" t="n"/>
      <c r="D1228" s="79" t="n"/>
      <c r="E1228" s="79" t="n"/>
      <c r="F1228" s="80" t="n"/>
      <c r="G1228" s="76">
        <f>IF(D1228="","",IFERROR(INDEX(Presupuesto!$C$9:$C$33,MATCH(D1228,Presupuesto!$B$9:$B$33,0)),""))</f>
        <v/>
      </c>
      <c r="H1228" s="76">
        <f>IF(B1228="","",CHOOSE(MONTH(B1228),"Ene","Feb","Mar","Abr","May","Jun","Jul","Ago","Sep","Oct","Nov","Dic")&amp;" "&amp;YEAR(B1228))</f>
        <v/>
      </c>
      <c r="I1228" s="76">
        <f>IF(B1228="","",IF((YEAR(B1228)-YEAR(Config!$C$7))*12+MONTH(B1228)-MONTH(Config!$C$7)&lt;0,"Antes","T"&amp;(INT(((YEAR(B1228)-YEAR(Config!$C$7))*12+MONTH(B1228)-MONTH(Config!$C$7))/3)+1)))</f>
        <v/>
      </c>
      <c r="J1228" s="76">
        <f>IF(E1228="","",IFERROR(INDEX(Config!$C$11:$C$22,MATCH(E1228,Config!$B$11:$B$22,0)),"No"))</f>
        <v/>
      </c>
      <c r="K1228" s="77">
        <f>IF(B1228="","",DATE(YEAR(B1228),MONTH(B1228),1))</f>
        <v/>
      </c>
    </row>
    <row r="1229">
      <c r="B1229" s="78" t="n"/>
      <c r="C1229" s="79" t="n"/>
      <c r="D1229" s="79" t="n"/>
      <c r="E1229" s="79" t="n"/>
      <c r="F1229" s="80" t="n"/>
      <c r="G1229" s="76">
        <f>IF(D1229="","",IFERROR(INDEX(Presupuesto!$C$9:$C$33,MATCH(D1229,Presupuesto!$B$9:$B$33,0)),""))</f>
        <v/>
      </c>
      <c r="H1229" s="76">
        <f>IF(B1229="","",CHOOSE(MONTH(B1229),"Ene","Feb","Mar","Abr","May","Jun","Jul","Ago","Sep","Oct","Nov","Dic")&amp;" "&amp;YEAR(B1229))</f>
        <v/>
      </c>
      <c r="I1229" s="76">
        <f>IF(B1229="","",IF((YEAR(B1229)-YEAR(Config!$C$7))*12+MONTH(B1229)-MONTH(Config!$C$7)&lt;0,"Antes","T"&amp;(INT(((YEAR(B1229)-YEAR(Config!$C$7))*12+MONTH(B1229)-MONTH(Config!$C$7))/3)+1)))</f>
        <v/>
      </c>
      <c r="J1229" s="76">
        <f>IF(E1229="","",IFERROR(INDEX(Config!$C$11:$C$22,MATCH(E1229,Config!$B$11:$B$22,0)),"No"))</f>
        <v/>
      </c>
      <c r="K1229" s="77">
        <f>IF(B1229="","",DATE(YEAR(B1229),MONTH(B1229),1))</f>
        <v/>
      </c>
    </row>
    <row r="1230">
      <c r="B1230" s="78" t="n"/>
      <c r="C1230" s="79" t="n"/>
      <c r="D1230" s="79" t="n"/>
      <c r="E1230" s="79" t="n"/>
      <c r="F1230" s="80" t="n"/>
      <c r="G1230" s="76">
        <f>IF(D1230="","",IFERROR(INDEX(Presupuesto!$C$9:$C$33,MATCH(D1230,Presupuesto!$B$9:$B$33,0)),""))</f>
        <v/>
      </c>
      <c r="H1230" s="76">
        <f>IF(B1230="","",CHOOSE(MONTH(B1230),"Ene","Feb","Mar","Abr","May","Jun","Jul","Ago","Sep","Oct","Nov","Dic")&amp;" "&amp;YEAR(B1230))</f>
        <v/>
      </c>
      <c r="I1230" s="76">
        <f>IF(B1230="","",IF((YEAR(B1230)-YEAR(Config!$C$7))*12+MONTH(B1230)-MONTH(Config!$C$7)&lt;0,"Antes","T"&amp;(INT(((YEAR(B1230)-YEAR(Config!$C$7))*12+MONTH(B1230)-MONTH(Config!$C$7))/3)+1)))</f>
        <v/>
      </c>
      <c r="J1230" s="76">
        <f>IF(E1230="","",IFERROR(INDEX(Config!$C$11:$C$22,MATCH(E1230,Config!$B$11:$B$22,0)),"No"))</f>
        <v/>
      </c>
      <c r="K1230" s="77">
        <f>IF(B1230="","",DATE(YEAR(B1230),MONTH(B1230),1))</f>
        <v/>
      </c>
    </row>
    <row r="1231">
      <c r="B1231" s="78" t="n"/>
      <c r="C1231" s="79" t="n"/>
      <c r="D1231" s="79" t="n"/>
      <c r="E1231" s="79" t="n"/>
      <c r="F1231" s="80" t="n"/>
      <c r="G1231" s="76">
        <f>IF(D1231="","",IFERROR(INDEX(Presupuesto!$C$9:$C$33,MATCH(D1231,Presupuesto!$B$9:$B$33,0)),""))</f>
        <v/>
      </c>
      <c r="H1231" s="76">
        <f>IF(B1231="","",CHOOSE(MONTH(B1231),"Ene","Feb","Mar","Abr","May","Jun","Jul","Ago","Sep","Oct","Nov","Dic")&amp;" "&amp;YEAR(B1231))</f>
        <v/>
      </c>
      <c r="I1231" s="76">
        <f>IF(B1231="","",IF((YEAR(B1231)-YEAR(Config!$C$7))*12+MONTH(B1231)-MONTH(Config!$C$7)&lt;0,"Antes","T"&amp;(INT(((YEAR(B1231)-YEAR(Config!$C$7))*12+MONTH(B1231)-MONTH(Config!$C$7))/3)+1)))</f>
        <v/>
      </c>
      <c r="J1231" s="76">
        <f>IF(E1231="","",IFERROR(INDEX(Config!$C$11:$C$22,MATCH(E1231,Config!$B$11:$B$22,0)),"No"))</f>
        <v/>
      </c>
      <c r="K1231" s="77">
        <f>IF(B1231="","",DATE(YEAR(B1231),MONTH(B1231),1))</f>
        <v/>
      </c>
    </row>
    <row r="1232">
      <c r="B1232" s="78" t="n"/>
      <c r="C1232" s="79" t="n"/>
      <c r="D1232" s="79" t="n"/>
      <c r="E1232" s="79" t="n"/>
      <c r="F1232" s="80" t="n"/>
      <c r="G1232" s="76">
        <f>IF(D1232="","",IFERROR(INDEX(Presupuesto!$C$9:$C$33,MATCH(D1232,Presupuesto!$B$9:$B$33,0)),""))</f>
        <v/>
      </c>
      <c r="H1232" s="76">
        <f>IF(B1232="","",CHOOSE(MONTH(B1232),"Ene","Feb","Mar","Abr","May","Jun","Jul","Ago","Sep","Oct","Nov","Dic")&amp;" "&amp;YEAR(B1232))</f>
        <v/>
      </c>
      <c r="I1232" s="76">
        <f>IF(B1232="","",IF((YEAR(B1232)-YEAR(Config!$C$7))*12+MONTH(B1232)-MONTH(Config!$C$7)&lt;0,"Antes","T"&amp;(INT(((YEAR(B1232)-YEAR(Config!$C$7))*12+MONTH(B1232)-MONTH(Config!$C$7))/3)+1)))</f>
        <v/>
      </c>
      <c r="J1232" s="76">
        <f>IF(E1232="","",IFERROR(INDEX(Config!$C$11:$C$22,MATCH(E1232,Config!$B$11:$B$22,0)),"No"))</f>
        <v/>
      </c>
      <c r="K1232" s="77">
        <f>IF(B1232="","",DATE(YEAR(B1232),MONTH(B1232),1))</f>
        <v/>
      </c>
    </row>
    <row r="1233">
      <c r="B1233" s="78" t="n"/>
      <c r="C1233" s="79" t="n"/>
      <c r="D1233" s="79" t="n"/>
      <c r="E1233" s="79" t="n"/>
      <c r="F1233" s="80" t="n"/>
      <c r="G1233" s="76">
        <f>IF(D1233="","",IFERROR(INDEX(Presupuesto!$C$9:$C$33,MATCH(D1233,Presupuesto!$B$9:$B$33,0)),""))</f>
        <v/>
      </c>
      <c r="H1233" s="76">
        <f>IF(B1233="","",CHOOSE(MONTH(B1233),"Ene","Feb","Mar","Abr","May","Jun","Jul","Ago","Sep","Oct","Nov","Dic")&amp;" "&amp;YEAR(B1233))</f>
        <v/>
      </c>
      <c r="I1233" s="76">
        <f>IF(B1233="","",IF((YEAR(B1233)-YEAR(Config!$C$7))*12+MONTH(B1233)-MONTH(Config!$C$7)&lt;0,"Antes","T"&amp;(INT(((YEAR(B1233)-YEAR(Config!$C$7))*12+MONTH(B1233)-MONTH(Config!$C$7))/3)+1)))</f>
        <v/>
      </c>
      <c r="J1233" s="76">
        <f>IF(E1233="","",IFERROR(INDEX(Config!$C$11:$C$22,MATCH(E1233,Config!$B$11:$B$22,0)),"No"))</f>
        <v/>
      </c>
      <c r="K1233" s="77">
        <f>IF(B1233="","",DATE(YEAR(B1233),MONTH(B1233),1))</f>
        <v/>
      </c>
    </row>
    <row r="1234">
      <c r="B1234" s="78" t="n"/>
      <c r="C1234" s="79" t="n"/>
      <c r="D1234" s="79" t="n"/>
      <c r="E1234" s="79" t="n"/>
      <c r="F1234" s="80" t="n"/>
      <c r="G1234" s="76">
        <f>IF(D1234="","",IFERROR(INDEX(Presupuesto!$C$9:$C$33,MATCH(D1234,Presupuesto!$B$9:$B$33,0)),""))</f>
        <v/>
      </c>
      <c r="H1234" s="76">
        <f>IF(B1234="","",CHOOSE(MONTH(B1234),"Ene","Feb","Mar","Abr","May","Jun","Jul","Ago","Sep","Oct","Nov","Dic")&amp;" "&amp;YEAR(B1234))</f>
        <v/>
      </c>
      <c r="I1234" s="76">
        <f>IF(B1234="","",IF((YEAR(B1234)-YEAR(Config!$C$7))*12+MONTH(B1234)-MONTH(Config!$C$7)&lt;0,"Antes","T"&amp;(INT(((YEAR(B1234)-YEAR(Config!$C$7))*12+MONTH(B1234)-MONTH(Config!$C$7))/3)+1)))</f>
        <v/>
      </c>
      <c r="J1234" s="76">
        <f>IF(E1234="","",IFERROR(INDEX(Config!$C$11:$C$22,MATCH(E1234,Config!$B$11:$B$22,0)),"No"))</f>
        <v/>
      </c>
      <c r="K1234" s="77">
        <f>IF(B1234="","",DATE(YEAR(B1234),MONTH(B1234),1))</f>
        <v/>
      </c>
    </row>
    <row r="1235">
      <c r="B1235" s="78" t="n"/>
      <c r="C1235" s="79" t="n"/>
      <c r="D1235" s="79" t="n"/>
      <c r="E1235" s="79" t="n"/>
      <c r="F1235" s="80" t="n"/>
      <c r="G1235" s="76">
        <f>IF(D1235="","",IFERROR(INDEX(Presupuesto!$C$9:$C$33,MATCH(D1235,Presupuesto!$B$9:$B$33,0)),""))</f>
        <v/>
      </c>
      <c r="H1235" s="76">
        <f>IF(B1235="","",CHOOSE(MONTH(B1235),"Ene","Feb","Mar","Abr","May","Jun","Jul","Ago","Sep","Oct","Nov","Dic")&amp;" "&amp;YEAR(B1235))</f>
        <v/>
      </c>
      <c r="I1235" s="76">
        <f>IF(B1235="","",IF((YEAR(B1235)-YEAR(Config!$C$7))*12+MONTH(B1235)-MONTH(Config!$C$7)&lt;0,"Antes","T"&amp;(INT(((YEAR(B1235)-YEAR(Config!$C$7))*12+MONTH(B1235)-MONTH(Config!$C$7))/3)+1)))</f>
        <v/>
      </c>
      <c r="J1235" s="76">
        <f>IF(E1235="","",IFERROR(INDEX(Config!$C$11:$C$22,MATCH(E1235,Config!$B$11:$B$22,0)),"No"))</f>
        <v/>
      </c>
      <c r="K1235" s="77">
        <f>IF(B1235="","",DATE(YEAR(B1235),MONTH(B1235),1))</f>
        <v/>
      </c>
    </row>
    <row r="1236">
      <c r="B1236" s="78" t="n"/>
      <c r="C1236" s="79" t="n"/>
      <c r="D1236" s="79" t="n"/>
      <c r="E1236" s="79" t="n"/>
      <c r="F1236" s="80" t="n"/>
      <c r="G1236" s="76">
        <f>IF(D1236="","",IFERROR(INDEX(Presupuesto!$C$9:$C$33,MATCH(D1236,Presupuesto!$B$9:$B$33,0)),""))</f>
        <v/>
      </c>
      <c r="H1236" s="76">
        <f>IF(B1236="","",CHOOSE(MONTH(B1236),"Ene","Feb","Mar","Abr","May","Jun","Jul","Ago","Sep","Oct","Nov","Dic")&amp;" "&amp;YEAR(B1236))</f>
        <v/>
      </c>
      <c r="I1236" s="76">
        <f>IF(B1236="","",IF((YEAR(B1236)-YEAR(Config!$C$7))*12+MONTH(B1236)-MONTH(Config!$C$7)&lt;0,"Antes","T"&amp;(INT(((YEAR(B1236)-YEAR(Config!$C$7))*12+MONTH(B1236)-MONTH(Config!$C$7))/3)+1)))</f>
        <v/>
      </c>
      <c r="J1236" s="76">
        <f>IF(E1236="","",IFERROR(INDEX(Config!$C$11:$C$22,MATCH(E1236,Config!$B$11:$B$22,0)),"No"))</f>
        <v/>
      </c>
      <c r="K1236" s="77">
        <f>IF(B1236="","",DATE(YEAR(B1236),MONTH(B1236),1))</f>
        <v/>
      </c>
    </row>
    <row r="1237">
      <c r="B1237" s="78" t="n"/>
      <c r="C1237" s="79" t="n"/>
      <c r="D1237" s="79" t="n"/>
      <c r="E1237" s="79" t="n"/>
      <c r="F1237" s="80" t="n"/>
      <c r="G1237" s="76">
        <f>IF(D1237="","",IFERROR(INDEX(Presupuesto!$C$9:$C$33,MATCH(D1237,Presupuesto!$B$9:$B$33,0)),""))</f>
        <v/>
      </c>
      <c r="H1237" s="76">
        <f>IF(B1237="","",CHOOSE(MONTH(B1237),"Ene","Feb","Mar","Abr","May","Jun","Jul","Ago","Sep","Oct","Nov","Dic")&amp;" "&amp;YEAR(B1237))</f>
        <v/>
      </c>
      <c r="I1237" s="76">
        <f>IF(B1237="","",IF((YEAR(B1237)-YEAR(Config!$C$7))*12+MONTH(B1237)-MONTH(Config!$C$7)&lt;0,"Antes","T"&amp;(INT(((YEAR(B1237)-YEAR(Config!$C$7))*12+MONTH(B1237)-MONTH(Config!$C$7))/3)+1)))</f>
        <v/>
      </c>
      <c r="J1237" s="76">
        <f>IF(E1237="","",IFERROR(INDEX(Config!$C$11:$C$22,MATCH(E1237,Config!$B$11:$B$22,0)),"No"))</f>
        <v/>
      </c>
      <c r="K1237" s="77">
        <f>IF(B1237="","",DATE(YEAR(B1237),MONTH(B1237),1))</f>
        <v/>
      </c>
    </row>
    <row r="1238">
      <c r="B1238" s="78" t="n"/>
      <c r="C1238" s="79" t="n"/>
      <c r="D1238" s="79" t="n"/>
      <c r="E1238" s="79" t="n"/>
      <c r="F1238" s="80" t="n"/>
      <c r="G1238" s="76">
        <f>IF(D1238="","",IFERROR(INDEX(Presupuesto!$C$9:$C$33,MATCH(D1238,Presupuesto!$B$9:$B$33,0)),""))</f>
        <v/>
      </c>
      <c r="H1238" s="76">
        <f>IF(B1238="","",CHOOSE(MONTH(B1238),"Ene","Feb","Mar","Abr","May","Jun","Jul","Ago","Sep","Oct","Nov","Dic")&amp;" "&amp;YEAR(B1238))</f>
        <v/>
      </c>
      <c r="I1238" s="76">
        <f>IF(B1238="","",IF((YEAR(B1238)-YEAR(Config!$C$7))*12+MONTH(B1238)-MONTH(Config!$C$7)&lt;0,"Antes","T"&amp;(INT(((YEAR(B1238)-YEAR(Config!$C$7))*12+MONTH(B1238)-MONTH(Config!$C$7))/3)+1)))</f>
        <v/>
      </c>
      <c r="J1238" s="76">
        <f>IF(E1238="","",IFERROR(INDEX(Config!$C$11:$C$22,MATCH(E1238,Config!$B$11:$B$22,0)),"No"))</f>
        <v/>
      </c>
      <c r="K1238" s="77">
        <f>IF(B1238="","",DATE(YEAR(B1238),MONTH(B1238),1))</f>
        <v/>
      </c>
    </row>
    <row r="1239">
      <c r="B1239" s="78" t="n"/>
      <c r="C1239" s="79" t="n"/>
      <c r="D1239" s="79" t="n"/>
      <c r="E1239" s="79" t="n"/>
      <c r="F1239" s="80" t="n"/>
      <c r="G1239" s="76">
        <f>IF(D1239="","",IFERROR(INDEX(Presupuesto!$C$9:$C$33,MATCH(D1239,Presupuesto!$B$9:$B$33,0)),""))</f>
        <v/>
      </c>
      <c r="H1239" s="76">
        <f>IF(B1239="","",CHOOSE(MONTH(B1239),"Ene","Feb","Mar","Abr","May","Jun","Jul","Ago","Sep","Oct","Nov","Dic")&amp;" "&amp;YEAR(B1239))</f>
        <v/>
      </c>
      <c r="I1239" s="76">
        <f>IF(B1239="","",IF((YEAR(B1239)-YEAR(Config!$C$7))*12+MONTH(B1239)-MONTH(Config!$C$7)&lt;0,"Antes","T"&amp;(INT(((YEAR(B1239)-YEAR(Config!$C$7))*12+MONTH(B1239)-MONTH(Config!$C$7))/3)+1)))</f>
        <v/>
      </c>
      <c r="J1239" s="76">
        <f>IF(E1239="","",IFERROR(INDEX(Config!$C$11:$C$22,MATCH(E1239,Config!$B$11:$B$22,0)),"No"))</f>
        <v/>
      </c>
      <c r="K1239" s="77">
        <f>IF(B1239="","",DATE(YEAR(B1239),MONTH(B1239),1))</f>
        <v/>
      </c>
    </row>
    <row r="1240">
      <c r="B1240" s="78" t="n"/>
      <c r="C1240" s="79" t="n"/>
      <c r="D1240" s="79" t="n"/>
      <c r="E1240" s="79" t="n"/>
      <c r="F1240" s="80" t="n"/>
      <c r="G1240" s="76">
        <f>IF(D1240="","",IFERROR(INDEX(Presupuesto!$C$9:$C$33,MATCH(D1240,Presupuesto!$B$9:$B$33,0)),""))</f>
        <v/>
      </c>
      <c r="H1240" s="76">
        <f>IF(B1240="","",CHOOSE(MONTH(B1240),"Ene","Feb","Mar","Abr","May","Jun","Jul","Ago","Sep","Oct","Nov","Dic")&amp;" "&amp;YEAR(B1240))</f>
        <v/>
      </c>
      <c r="I1240" s="76">
        <f>IF(B1240="","",IF((YEAR(B1240)-YEAR(Config!$C$7))*12+MONTH(B1240)-MONTH(Config!$C$7)&lt;0,"Antes","T"&amp;(INT(((YEAR(B1240)-YEAR(Config!$C$7))*12+MONTH(B1240)-MONTH(Config!$C$7))/3)+1)))</f>
        <v/>
      </c>
      <c r="J1240" s="76">
        <f>IF(E1240="","",IFERROR(INDEX(Config!$C$11:$C$22,MATCH(E1240,Config!$B$11:$B$22,0)),"No"))</f>
        <v/>
      </c>
      <c r="K1240" s="77">
        <f>IF(B1240="","",DATE(YEAR(B1240),MONTH(B1240),1))</f>
        <v/>
      </c>
    </row>
    <row r="1241">
      <c r="B1241" s="78" t="n"/>
      <c r="C1241" s="79" t="n"/>
      <c r="D1241" s="79" t="n"/>
      <c r="E1241" s="79" t="n"/>
      <c r="F1241" s="80" t="n"/>
      <c r="G1241" s="76">
        <f>IF(D1241="","",IFERROR(INDEX(Presupuesto!$C$9:$C$33,MATCH(D1241,Presupuesto!$B$9:$B$33,0)),""))</f>
        <v/>
      </c>
      <c r="H1241" s="76">
        <f>IF(B1241="","",CHOOSE(MONTH(B1241),"Ene","Feb","Mar","Abr","May","Jun","Jul","Ago","Sep","Oct","Nov","Dic")&amp;" "&amp;YEAR(B1241))</f>
        <v/>
      </c>
      <c r="I1241" s="76">
        <f>IF(B1241="","",IF((YEAR(B1241)-YEAR(Config!$C$7))*12+MONTH(B1241)-MONTH(Config!$C$7)&lt;0,"Antes","T"&amp;(INT(((YEAR(B1241)-YEAR(Config!$C$7))*12+MONTH(B1241)-MONTH(Config!$C$7))/3)+1)))</f>
        <v/>
      </c>
      <c r="J1241" s="76">
        <f>IF(E1241="","",IFERROR(INDEX(Config!$C$11:$C$22,MATCH(E1241,Config!$B$11:$B$22,0)),"No"))</f>
        <v/>
      </c>
      <c r="K1241" s="77">
        <f>IF(B1241="","",DATE(YEAR(B1241),MONTH(B1241),1))</f>
        <v/>
      </c>
    </row>
    <row r="1242">
      <c r="B1242" s="78" t="n"/>
      <c r="C1242" s="79" t="n"/>
      <c r="D1242" s="79" t="n"/>
      <c r="E1242" s="79" t="n"/>
      <c r="F1242" s="80" t="n"/>
      <c r="G1242" s="76">
        <f>IF(D1242="","",IFERROR(INDEX(Presupuesto!$C$9:$C$33,MATCH(D1242,Presupuesto!$B$9:$B$33,0)),""))</f>
        <v/>
      </c>
      <c r="H1242" s="76">
        <f>IF(B1242="","",CHOOSE(MONTH(B1242),"Ene","Feb","Mar","Abr","May","Jun","Jul","Ago","Sep","Oct","Nov","Dic")&amp;" "&amp;YEAR(B1242))</f>
        <v/>
      </c>
      <c r="I1242" s="76">
        <f>IF(B1242="","",IF((YEAR(B1242)-YEAR(Config!$C$7))*12+MONTH(B1242)-MONTH(Config!$C$7)&lt;0,"Antes","T"&amp;(INT(((YEAR(B1242)-YEAR(Config!$C$7))*12+MONTH(B1242)-MONTH(Config!$C$7))/3)+1)))</f>
        <v/>
      </c>
      <c r="J1242" s="76">
        <f>IF(E1242="","",IFERROR(INDEX(Config!$C$11:$C$22,MATCH(E1242,Config!$B$11:$B$22,0)),"No"))</f>
        <v/>
      </c>
      <c r="K1242" s="77">
        <f>IF(B1242="","",DATE(YEAR(B1242),MONTH(B1242),1))</f>
        <v/>
      </c>
    </row>
    <row r="1243">
      <c r="B1243" s="78" t="n"/>
      <c r="C1243" s="79" t="n"/>
      <c r="D1243" s="79" t="n"/>
      <c r="E1243" s="79" t="n"/>
      <c r="F1243" s="80" t="n"/>
      <c r="G1243" s="76">
        <f>IF(D1243="","",IFERROR(INDEX(Presupuesto!$C$9:$C$33,MATCH(D1243,Presupuesto!$B$9:$B$33,0)),""))</f>
        <v/>
      </c>
      <c r="H1243" s="76">
        <f>IF(B1243="","",CHOOSE(MONTH(B1243),"Ene","Feb","Mar","Abr","May","Jun","Jul","Ago","Sep","Oct","Nov","Dic")&amp;" "&amp;YEAR(B1243))</f>
        <v/>
      </c>
      <c r="I1243" s="76">
        <f>IF(B1243="","",IF((YEAR(B1243)-YEAR(Config!$C$7))*12+MONTH(B1243)-MONTH(Config!$C$7)&lt;0,"Antes","T"&amp;(INT(((YEAR(B1243)-YEAR(Config!$C$7))*12+MONTH(B1243)-MONTH(Config!$C$7))/3)+1)))</f>
        <v/>
      </c>
      <c r="J1243" s="76">
        <f>IF(E1243="","",IFERROR(INDEX(Config!$C$11:$C$22,MATCH(E1243,Config!$B$11:$B$22,0)),"No"))</f>
        <v/>
      </c>
      <c r="K1243" s="77">
        <f>IF(B1243="","",DATE(YEAR(B1243),MONTH(B1243),1))</f>
        <v/>
      </c>
    </row>
    <row r="1244">
      <c r="B1244" s="78" t="n"/>
      <c r="C1244" s="79" t="n"/>
      <c r="D1244" s="79" t="n"/>
      <c r="E1244" s="79" t="n"/>
      <c r="F1244" s="80" t="n"/>
      <c r="G1244" s="76">
        <f>IF(D1244="","",IFERROR(INDEX(Presupuesto!$C$9:$C$33,MATCH(D1244,Presupuesto!$B$9:$B$33,0)),""))</f>
        <v/>
      </c>
      <c r="H1244" s="76">
        <f>IF(B1244="","",CHOOSE(MONTH(B1244),"Ene","Feb","Mar","Abr","May","Jun","Jul","Ago","Sep","Oct","Nov","Dic")&amp;" "&amp;YEAR(B1244))</f>
        <v/>
      </c>
      <c r="I1244" s="76">
        <f>IF(B1244="","",IF((YEAR(B1244)-YEAR(Config!$C$7))*12+MONTH(B1244)-MONTH(Config!$C$7)&lt;0,"Antes","T"&amp;(INT(((YEAR(B1244)-YEAR(Config!$C$7))*12+MONTH(B1244)-MONTH(Config!$C$7))/3)+1)))</f>
        <v/>
      </c>
      <c r="J1244" s="76">
        <f>IF(E1244="","",IFERROR(INDEX(Config!$C$11:$C$22,MATCH(E1244,Config!$B$11:$B$22,0)),"No"))</f>
        <v/>
      </c>
      <c r="K1244" s="77">
        <f>IF(B1244="","",DATE(YEAR(B1244),MONTH(B1244),1))</f>
        <v/>
      </c>
    </row>
    <row r="1245">
      <c r="B1245" s="78" t="n"/>
      <c r="C1245" s="79" t="n"/>
      <c r="D1245" s="79" t="n"/>
      <c r="E1245" s="79" t="n"/>
      <c r="F1245" s="80" t="n"/>
      <c r="G1245" s="76">
        <f>IF(D1245="","",IFERROR(INDEX(Presupuesto!$C$9:$C$33,MATCH(D1245,Presupuesto!$B$9:$B$33,0)),""))</f>
        <v/>
      </c>
      <c r="H1245" s="76">
        <f>IF(B1245="","",CHOOSE(MONTH(B1245),"Ene","Feb","Mar","Abr","May","Jun","Jul","Ago","Sep","Oct","Nov","Dic")&amp;" "&amp;YEAR(B1245))</f>
        <v/>
      </c>
      <c r="I1245" s="76">
        <f>IF(B1245="","",IF((YEAR(B1245)-YEAR(Config!$C$7))*12+MONTH(B1245)-MONTH(Config!$C$7)&lt;0,"Antes","T"&amp;(INT(((YEAR(B1245)-YEAR(Config!$C$7))*12+MONTH(B1245)-MONTH(Config!$C$7))/3)+1)))</f>
        <v/>
      </c>
      <c r="J1245" s="76">
        <f>IF(E1245="","",IFERROR(INDEX(Config!$C$11:$C$22,MATCH(E1245,Config!$B$11:$B$22,0)),"No"))</f>
        <v/>
      </c>
      <c r="K1245" s="77">
        <f>IF(B1245="","",DATE(YEAR(B1245),MONTH(B1245),1))</f>
        <v/>
      </c>
    </row>
    <row r="1246">
      <c r="B1246" s="78" t="n"/>
      <c r="C1246" s="79" t="n"/>
      <c r="D1246" s="79" t="n"/>
      <c r="E1246" s="79" t="n"/>
      <c r="F1246" s="80" t="n"/>
      <c r="G1246" s="76">
        <f>IF(D1246="","",IFERROR(INDEX(Presupuesto!$C$9:$C$33,MATCH(D1246,Presupuesto!$B$9:$B$33,0)),""))</f>
        <v/>
      </c>
      <c r="H1246" s="76">
        <f>IF(B1246="","",CHOOSE(MONTH(B1246),"Ene","Feb","Mar","Abr","May","Jun","Jul","Ago","Sep","Oct","Nov","Dic")&amp;" "&amp;YEAR(B1246))</f>
        <v/>
      </c>
      <c r="I1246" s="76">
        <f>IF(B1246="","",IF((YEAR(B1246)-YEAR(Config!$C$7))*12+MONTH(B1246)-MONTH(Config!$C$7)&lt;0,"Antes","T"&amp;(INT(((YEAR(B1246)-YEAR(Config!$C$7))*12+MONTH(B1246)-MONTH(Config!$C$7))/3)+1)))</f>
        <v/>
      </c>
      <c r="J1246" s="76">
        <f>IF(E1246="","",IFERROR(INDEX(Config!$C$11:$C$22,MATCH(E1246,Config!$B$11:$B$22,0)),"No"))</f>
        <v/>
      </c>
      <c r="K1246" s="77">
        <f>IF(B1246="","",DATE(YEAR(B1246),MONTH(B1246),1))</f>
        <v/>
      </c>
    </row>
    <row r="1247">
      <c r="B1247" s="78" t="n"/>
      <c r="C1247" s="79" t="n"/>
      <c r="D1247" s="79" t="n"/>
      <c r="E1247" s="79" t="n"/>
      <c r="F1247" s="80" t="n"/>
      <c r="G1247" s="76">
        <f>IF(D1247="","",IFERROR(INDEX(Presupuesto!$C$9:$C$33,MATCH(D1247,Presupuesto!$B$9:$B$33,0)),""))</f>
        <v/>
      </c>
      <c r="H1247" s="76">
        <f>IF(B1247="","",CHOOSE(MONTH(B1247),"Ene","Feb","Mar","Abr","May","Jun","Jul","Ago","Sep","Oct","Nov","Dic")&amp;" "&amp;YEAR(B1247))</f>
        <v/>
      </c>
      <c r="I1247" s="76">
        <f>IF(B1247="","",IF((YEAR(B1247)-YEAR(Config!$C$7))*12+MONTH(B1247)-MONTH(Config!$C$7)&lt;0,"Antes","T"&amp;(INT(((YEAR(B1247)-YEAR(Config!$C$7))*12+MONTH(B1247)-MONTH(Config!$C$7))/3)+1)))</f>
        <v/>
      </c>
      <c r="J1247" s="76">
        <f>IF(E1247="","",IFERROR(INDEX(Config!$C$11:$C$22,MATCH(E1247,Config!$B$11:$B$22,0)),"No"))</f>
        <v/>
      </c>
      <c r="K1247" s="77">
        <f>IF(B1247="","",DATE(YEAR(B1247),MONTH(B1247),1))</f>
        <v/>
      </c>
    </row>
    <row r="1248">
      <c r="B1248" s="78" t="n"/>
      <c r="C1248" s="79" t="n"/>
      <c r="D1248" s="79" t="n"/>
      <c r="E1248" s="79" t="n"/>
      <c r="F1248" s="80" t="n"/>
      <c r="G1248" s="76">
        <f>IF(D1248="","",IFERROR(INDEX(Presupuesto!$C$9:$C$33,MATCH(D1248,Presupuesto!$B$9:$B$33,0)),""))</f>
        <v/>
      </c>
      <c r="H1248" s="76">
        <f>IF(B1248="","",CHOOSE(MONTH(B1248),"Ene","Feb","Mar","Abr","May","Jun","Jul","Ago","Sep","Oct","Nov","Dic")&amp;" "&amp;YEAR(B1248))</f>
        <v/>
      </c>
      <c r="I1248" s="76">
        <f>IF(B1248="","",IF((YEAR(B1248)-YEAR(Config!$C$7))*12+MONTH(B1248)-MONTH(Config!$C$7)&lt;0,"Antes","T"&amp;(INT(((YEAR(B1248)-YEAR(Config!$C$7))*12+MONTH(B1248)-MONTH(Config!$C$7))/3)+1)))</f>
        <v/>
      </c>
      <c r="J1248" s="76">
        <f>IF(E1248="","",IFERROR(INDEX(Config!$C$11:$C$22,MATCH(E1248,Config!$B$11:$B$22,0)),"No"))</f>
        <v/>
      </c>
      <c r="K1248" s="77">
        <f>IF(B1248="","",DATE(YEAR(B1248),MONTH(B1248),1))</f>
        <v/>
      </c>
    </row>
    <row r="1249">
      <c r="B1249" s="78" t="n"/>
      <c r="C1249" s="79" t="n"/>
      <c r="D1249" s="79" t="n"/>
      <c r="E1249" s="79" t="n"/>
      <c r="F1249" s="80" t="n"/>
      <c r="G1249" s="76">
        <f>IF(D1249="","",IFERROR(INDEX(Presupuesto!$C$9:$C$33,MATCH(D1249,Presupuesto!$B$9:$B$33,0)),""))</f>
        <v/>
      </c>
      <c r="H1249" s="76">
        <f>IF(B1249="","",CHOOSE(MONTH(B1249),"Ene","Feb","Mar","Abr","May","Jun","Jul","Ago","Sep","Oct","Nov","Dic")&amp;" "&amp;YEAR(B1249))</f>
        <v/>
      </c>
      <c r="I1249" s="76">
        <f>IF(B1249="","",IF((YEAR(B1249)-YEAR(Config!$C$7))*12+MONTH(B1249)-MONTH(Config!$C$7)&lt;0,"Antes","T"&amp;(INT(((YEAR(B1249)-YEAR(Config!$C$7))*12+MONTH(B1249)-MONTH(Config!$C$7))/3)+1)))</f>
        <v/>
      </c>
      <c r="J1249" s="76">
        <f>IF(E1249="","",IFERROR(INDEX(Config!$C$11:$C$22,MATCH(E1249,Config!$B$11:$B$22,0)),"No"))</f>
        <v/>
      </c>
      <c r="K1249" s="77">
        <f>IF(B1249="","",DATE(YEAR(B1249),MONTH(B1249),1))</f>
        <v/>
      </c>
    </row>
    <row r="1250">
      <c r="B1250" s="78" t="n"/>
      <c r="C1250" s="79" t="n"/>
      <c r="D1250" s="79" t="n"/>
      <c r="E1250" s="79" t="n"/>
      <c r="F1250" s="80" t="n"/>
      <c r="G1250" s="76">
        <f>IF(D1250="","",IFERROR(INDEX(Presupuesto!$C$9:$C$33,MATCH(D1250,Presupuesto!$B$9:$B$33,0)),""))</f>
        <v/>
      </c>
      <c r="H1250" s="76">
        <f>IF(B1250="","",CHOOSE(MONTH(B1250),"Ene","Feb","Mar","Abr","May","Jun","Jul","Ago","Sep","Oct","Nov","Dic")&amp;" "&amp;YEAR(B1250))</f>
        <v/>
      </c>
      <c r="I1250" s="76">
        <f>IF(B1250="","",IF((YEAR(B1250)-YEAR(Config!$C$7))*12+MONTH(B1250)-MONTH(Config!$C$7)&lt;0,"Antes","T"&amp;(INT(((YEAR(B1250)-YEAR(Config!$C$7))*12+MONTH(B1250)-MONTH(Config!$C$7))/3)+1)))</f>
        <v/>
      </c>
      <c r="J1250" s="76">
        <f>IF(E1250="","",IFERROR(INDEX(Config!$C$11:$C$22,MATCH(E1250,Config!$B$11:$B$22,0)),"No"))</f>
        <v/>
      </c>
      <c r="K1250" s="77">
        <f>IF(B1250="","",DATE(YEAR(B1250),MONTH(B1250),1))</f>
        <v/>
      </c>
    </row>
    <row r="1251">
      <c r="B1251" s="78" t="n"/>
      <c r="C1251" s="79" t="n"/>
      <c r="D1251" s="79" t="n"/>
      <c r="E1251" s="79" t="n"/>
      <c r="F1251" s="80" t="n"/>
      <c r="G1251" s="76">
        <f>IF(D1251="","",IFERROR(INDEX(Presupuesto!$C$9:$C$33,MATCH(D1251,Presupuesto!$B$9:$B$33,0)),""))</f>
        <v/>
      </c>
      <c r="H1251" s="76">
        <f>IF(B1251="","",CHOOSE(MONTH(B1251),"Ene","Feb","Mar","Abr","May","Jun","Jul","Ago","Sep","Oct","Nov","Dic")&amp;" "&amp;YEAR(B1251))</f>
        <v/>
      </c>
      <c r="I1251" s="76">
        <f>IF(B1251="","",IF((YEAR(B1251)-YEAR(Config!$C$7))*12+MONTH(B1251)-MONTH(Config!$C$7)&lt;0,"Antes","T"&amp;(INT(((YEAR(B1251)-YEAR(Config!$C$7))*12+MONTH(B1251)-MONTH(Config!$C$7))/3)+1)))</f>
        <v/>
      </c>
      <c r="J1251" s="76">
        <f>IF(E1251="","",IFERROR(INDEX(Config!$C$11:$C$22,MATCH(E1251,Config!$B$11:$B$22,0)),"No"))</f>
        <v/>
      </c>
      <c r="K1251" s="77">
        <f>IF(B1251="","",DATE(YEAR(B1251),MONTH(B1251),1))</f>
        <v/>
      </c>
    </row>
    <row r="1252">
      <c r="B1252" s="78" t="n"/>
      <c r="C1252" s="79" t="n"/>
      <c r="D1252" s="79" t="n"/>
      <c r="E1252" s="79" t="n"/>
      <c r="F1252" s="80" t="n"/>
      <c r="G1252" s="76">
        <f>IF(D1252="","",IFERROR(INDEX(Presupuesto!$C$9:$C$33,MATCH(D1252,Presupuesto!$B$9:$B$33,0)),""))</f>
        <v/>
      </c>
      <c r="H1252" s="76">
        <f>IF(B1252="","",CHOOSE(MONTH(B1252),"Ene","Feb","Mar","Abr","May","Jun","Jul","Ago","Sep","Oct","Nov","Dic")&amp;" "&amp;YEAR(B1252))</f>
        <v/>
      </c>
      <c r="I1252" s="76">
        <f>IF(B1252="","",IF((YEAR(B1252)-YEAR(Config!$C$7))*12+MONTH(B1252)-MONTH(Config!$C$7)&lt;0,"Antes","T"&amp;(INT(((YEAR(B1252)-YEAR(Config!$C$7))*12+MONTH(B1252)-MONTH(Config!$C$7))/3)+1)))</f>
        <v/>
      </c>
      <c r="J1252" s="76">
        <f>IF(E1252="","",IFERROR(INDEX(Config!$C$11:$C$22,MATCH(E1252,Config!$B$11:$B$22,0)),"No"))</f>
        <v/>
      </c>
      <c r="K1252" s="77">
        <f>IF(B1252="","",DATE(YEAR(B1252),MONTH(B1252),1))</f>
        <v/>
      </c>
    </row>
    <row r="1253">
      <c r="B1253" s="78" t="n"/>
      <c r="C1253" s="79" t="n"/>
      <c r="D1253" s="79" t="n"/>
      <c r="E1253" s="79" t="n"/>
      <c r="F1253" s="80" t="n"/>
      <c r="G1253" s="76">
        <f>IF(D1253="","",IFERROR(INDEX(Presupuesto!$C$9:$C$33,MATCH(D1253,Presupuesto!$B$9:$B$33,0)),""))</f>
        <v/>
      </c>
      <c r="H1253" s="76">
        <f>IF(B1253="","",CHOOSE(MONTH(B1253),"Ene","Feb","Mar","Abr","May","Jun","Jul","Ago","Sep","Oct","Nov","Dic")&amp;" "&amp;YEAR(B1253))</f>
        <v/>
      </c>
      <c r="I1253" s="76">
        <f>IF(B1253="","",IF((YEAR(B1253)-YEAR(Config!$C$7))*12+MONTH(B1253)-MONTH(Config!$C$7)&lt;0,"Antes","T"&amp;(INT(((YEAR(B1253)-YEAR(Config!$C$7))*12+MONTH(B1253)-MONTH(Config!$C$7))/3)+1)))</f>
        <v/>
      </c>
      <c r="J1253" s="76">
        <f>IF(E1253="","",IFERROR(INDEX(Config!$C$11:$C$22,MATCH(E1253,Config!$B$11:$B$22,0)),"No"))</f>
        <v/>
      </c>
      <c r="K1253" s="77">
        <f>IF(B1253="","",DATE(YEAR(B1253),MONTH(B1253),1))</f>
        <v/>
      </c>
    </row>
    <row r="1254">
      <c r="B1254" s="78" t="n"/>
      <c r="C1254" s="79" t="n"/>
      <c r="D1254" s="79" t="n"/>
      <c r="E1254" s="79" t="n"/>
      <c r="F1254" s="80" t="n"/>
      <c r="G1254" s="76">
        <f>IF(D1254="","",IFERROR(INDEX(Presupuesto!$C$9:$C$33,MATCH(D1254,Presupuesto!$B$9:$B$33,0)),""))</f>
        <v/>
      </c>
      <c r="H1254" s="76">
        <f>IF(B1254="","",CHOOSE(MONTH(B1254),"Ene","Feb","Mar","Abr","May","Jun","Jul","Ago","Sep","Oct","Nov","Dic")&amp;" "&amp;YEAR(B1254))</f>
        <v/>
      </c>
      <c r="I1254" s="76">
        <f>IF(B1254="","",IF((YEAR(B1254)-YEAR(Config!$C$7))*12+MONTH(B1254)-MONTH(Config!$C$7)&lt;0,"Antes","T"&amp;(INT(((YEAR(B1254)-YEAR(Config!$C$7))*12+MONTH(B1254)-MONTH(Config!$C$7))/3)+1)))</f>
        <v/>
      </c>
      <c r="J1254" s="76">
        <f>IF(E1254="","",IFERROR(INDEX(Config!$C$11:$C$22,MATCH(E1254,Config!$B$11:$B$22,0)),"No"))</f>
        <v/>
      </c>
      <c r="K1254" s="77">
        <f>IF(B1254="","",DATE(YEAR(B1254),MONTH(B1254),1))</f>
        <v/>
      </c>
    </row>
    <row r="1255">
      <c r="B1255" s="78" t="n"/>
      <c r="C1255" s="79" t="n"/>
      <c r="D1255" s="79" t="n"/>
      <c r="E1255" s="79" t="n"/>
      <c r="F1255" s="80" t="n"/>
      <c r="G1255" s="76">
        <f>IF(D1255="","",IFERROR(INDEX(Presupuesto!$C$9:$C$33,MATCH(D1255,Presupuesto!$B$9:$B$33,0)),""))</f>
        <v/>
      </c>
      <c r="H1255" s="76">
        <f>IF(B1255="","",CHOOSE(MONTH(B1255),"Ene","Feb","Mar","Abr","May","Jun","Jul","Ago","Sep","Oct","Nov","Dic")&amp;" "&amp;YEAR(B1255))</f>
        <v/>
      </c>
      <c r="I1255" s="76">
        <f>IF(B1255="","",IF((YEAR(B1255)-YEAR(Config!$C$7))*12+MONTH(B1255)-MONTH(Config!$C$7)&lt;0,"Antes","T"&amp;(INT(((YEAR(B1255)-YEAR(Config!$C$7))*12+MONTH(B1255)-MONTH(Config!$C$7))/3)+1)))</f>
        <v/>
      </c>
      <c r="J1255" s="76">
        <f>IF(E1255="","",IFERROR(INDEX(Config!$C$11:$C$22,MATCH(E1255,Config!$B$11:$B$22,0)),"No"))</f>
        <v/>
      </c>
      <c r="K1255" s="77">
        <f>IF(B1255="","",DATE(YEAR(B1255),MONTH(B1255),1))</f>
        <v/>
      </c>
    </row>
    <row r="1256">
      <c r="B1256" s="78" t="n"/>
      <c r="C1256" s="79" t="n"/>
      <c r="D1256" s="79" t="n"/>
      <c r="E1256" s="79" t="n"/>
      <c r="F1256" s="80" t="n"/>
      <c r="G1256" s="76">
        <f>IF(D1256="","",IFERROR(INDEX(Presupuesto!$C$9:$C$33,MATCH(D1256,Presupuesto!$B$9:$B$33,0)),""))</f>
        <v/>
      </c>
      <c r="H1256" s="76">
        <f>IF(B1256="","",CHOOSE(MONTH(B1256),"Ene","Feb","Mar","Abr","May","Jun","Jul","Ago","Sep","Oct","Nov","Dic")&amp;" "&amp;YEAR(B1256))</f>
        <v/>
      </c>
      <c r="I1256" s="76">
        <f>IF(B1256="","",IF((YEAR(B1256)-YEAR(Config!$C$7))*12+MONTH(B1256)-MONTH(Config!$C$7)&lt;0,"Antes","T"&amp;(INT(((YEAR(B1256)-YEAR(Config!$C$7))*12+MONTH(B1256)-MONTH(Config!$C$7))/3)+1)))</f>
        <v/>
      </c>
      <c r="J1256" s="76">
        <f>IF(E1256="","",IFERROR(INDEX(Config!$C$11:$C$22,MATCH(E1256,Config!$B$11:$B$22,0)),"No"))</f>
        <v/>
      </c>
      <c r="K1256" s="77">
        <f>IF(B1256="","",DATE(YEAR(B1256),MONTH(B1256),1))</f>
        <v/>
      </c>
    </row>
    <row r="1257">
      <c r="B1257" s="78" t="n"/>
      <c r="C1257" s="79" t="n"/>
      <c r="D1257" s="79" t="n"/>
      <c r="E1257" s="79" t="n"/>
      <c r="F1257" s="80" t="n"/>
      <c r="G1257" s="76">
        <f>IF(D1257="","",IFERROR(INDEX(Presupuesto!$C$9:$C$33,MATCH(D1257,Presupuesto!$B$9:$B$33,0)),""))</f>
        <v/>
      </c>
      <c r="H1257" s="76">
        <f>IF(B1257="","",CHOOSE(MONTH(B1257),"Ene","Feb","Mar","Abr","May","Jun","Jul","Ago","Sep","Oct","Nov","Dic")&amp;" "&amp;YEAR(B1257))</f>
        <v/>
      </c>
      <c r="I1257" s="76">
        <f>IF(B1257="","",IF((YEAR(B1257)-YEAR(Config!$C$7))*12+MONTH(B1257)-MONTH(Config!$C$7)&lt;0,"Antes","T"&amp;(INT(((YEAR(B1257)-YEAR(Config!$C$7))*12+MONTH(B1257)-MONTH(Config!$C$7))/3)+1)))</f>
        <v/>
      </c>
      <c r="J1257" s="76">
        <f>IF(E1257="","",IFERROR(INDEX(Config!$C$11:$C$22,MATCH(E1257,Config!$B$11:$B$22,0)),"No"))</f>
        <v/>
      </c>
      <c r="K1257" s="77">
        <f>IF(B1257="","",DATE(YEAR(B1257),MONTH(B1257),1))</f>
        <v/>
      </c>
    </row>
    <row r="1258">
      <c r="B1258" s="78" t="n"/>
      <c r="C1258" s="79" t="n"/>
      <c r="D1258" s="79" t="n"/>
      <c r="E1258" s="79" t="n"/>
      <c r="F1258" s="80" t="n"/>
      <c r="G1258" s="76">
        <f>IF(D1258="","",IFERROR(INDEX(Presupuesto!$C$9:$C$33,MATCH(D1258,Presupuesto!$B$9:$B$33,0)),""))</f>
        <v/>
      </c>
      <c r="H1258" s="76">
        <f>IF(B1258="","",CHOOSE(MONTH(B1258),"Ene","Feb","Mar","Abr","May","Jun","Jul","Ago","Sep","Oct","Nov","Dic")&amp;" "&amp;YEAR(B1258))</f>
        <v/>
      </c>
      <c r="I1258" s="76">
        <f>IF(B1258="","",IF((YEAR(B1258)-YEAR(Config!$C$7))*12+MONTH(B1258)-MONTH(Config!$C$7)&lt;0,"Antes","T"&amp;(INT(((YEAR(B1258)-YEAR(Config!$C$7))*12+MONTH(B1258)-MONTH(Config!$C$7))/3)+1)))</f>
        <v/>
      </c>
      <c r="J1258" s="76">
        <f>IF(E1258="","",IFERROR(INDEX(Config!$C$11:$C$22,MATCH(E1258,Config!$B$11:$B$22,0)),"No"))</f>
        <v/>
      </c>
      <c r="K1258" s="77">
        <f>IF(B1258="","",DATE(YEAR(B1258),MONTH(B1258),1))</f>
        <v/>
      </c>
    </row>
    <row r="1259">
      <c r="B1259" s="78" t="n"/>
      <c r="C1259" s="79" t="n"/>
      <c r="D1259" s="79" t="n"/>
      <c r="E1259" s="79" t="n"/>
      <c r="F1259" s="80" t="n"/>
      <c r="G1259" s="76">
        <f>IF(D1259="","",IFERROR(INDEX(Presupuesto!$C$9:$C$33,MATCH(D1259,Presupuesto!$B$9:$B$33,0)),""))</f>
        <v/>
      </c>
      <c r="H1259" s="76">
        <f>IF(B1259="","",CHOOSE(MONTH(B1259),"Ene","Feb","Mar","Abr","May","Jun","Jul","Ago","Sep","Oct","Nov","Dic")&amp;" "&amp;YEAR(B1259))</f>
        <v/>
      </c>
      <c r="I1259" s="76">
        <f>IF(B1259="","",IF((YEAR(B1259)-YEAR(Config!$C$7))*12+MONTH(B1259)-MONTH(Config!$C$7)&lt;0,"Antes","T"&amp;(INT(((YEAR(B1259)-YEAR(Config!$C$7))*12+MONTH(B1259)-MONTH(Config!$C$7))/3)+1)))</f>
        <v/>
      </c>
      <c r="J1259" s="76">
        <f>IF(E1259="","",IFERROR(INDEX(Config!$C$11:$C$22,MATCH(E1259,Config!$B$11:$B$22,0)),"No"))</f>
        <v/>
      </c>
      <c r="K1259" s="77">
        <f>IF(B1259="","",DATE(YEAR(B1259),MONTH(B1259),1))</f>
        <v/>
      </c>
    </row>
    <row r="1260">
      <c r="B1260" s="78" t="n"/>
      <c r="C1260" s="79" t="n"/>
      <c r="D1260" s="79" t="n"/>
      <c r="E1260" s="79" t="n"/>
      <c r="F1260" s="80" t="n"/>
      <c r="G1260" s="76">
        <f>IF(D1260="","",IFERROR(INDEX(Presupuesto!$C$9:$C$33,MATCH(D1260,Presupuesto!$B$9:$B$33,0)),""))</f>
        <v/>
      </c>
      <c r="H1260" s="76">
        <f>IF(B1260="","",CHOOSE(MONTH(B1260),"Ene","Feb","Mar","Abr","May","Jun","Jul","Ago","Sep","Oct","Nov","Dic")&amp;" "&amp;YEAR(B1260))</f>
        <v/>
      </c>
      <c r="I1260" s="76">
        <f>IF(B1260="","",IF((YEAR(B1260)-YEAR(Config!$C$7))*12+MONTH(B1260)-MONTH(Config!$C$7)&lt;0,"Antes","T"&amp;(INT(((YEAR(B1260)-YEAR(Config!$C$7))*12+MONTH(B1260)-MONTH(Config!$C$7))/3)+1)))</f>
        <v/>
      </c>
      <c r="J1260" s="76">
        <f>IF(E1260="","",IFERROR(INDEX(Config!$C$11:$C$22,MATCH(E1260,Config!$B$11:$B$22,0)),"No"))</f>
        <v/>
      </c>
      <c r="K1260" s="77">
        <f>IF(B1260="","",DATE(YEAR(B1260),MONTH(B1260),1))</f>
        <v/>
      </c>
    </row>
    <row r="1261">
      <c r="B1261" s="78" t="n"/>
      <c r="C1261" s="79" t="n"/>
      <c r="D1261" s="79" t="n"/>
      <c r="E1261" s="79" t="n"/>
      <c r="F1261" s="80" t="n"/>
      <c r="G1261" s="76">
        <f>IF(D1261="","",IFERROR(INDEX(Presupuesto!$C$9:$C$33,MATCH(D1261,Presupuesto!$B$9:$B$33,0)),""))</f>
        <v/>
      </c>
      <c r="H1261" s="76">
        <f>IF(B1261="","",CHOOSE(MONTH(B1261),"Ene","Feb","Mar","Abr","May","Jun","Jul","Ago","Sep","Oct","Nov","Dic")&amp;" "&amp;YEAR(B1261))</f>
        <v/>
      </c>
      <c r="I1261" s="76">
        <f>IF(B1261="","",IF((YEAR(B1261)-YEAR(Config!$C$7))*12+MONTH(B1261)-MONTH(Config!$C$7)&lt;0,"Antes","T"&amp;(INT(((YEAR(B1261)-YEAR(Config!$C$7))*12+MONTH(B1261)-MONTH(Config!$C$7))/3)+1)))</f>
        <v/>
      </c>
      <c r="J1261" s="76">
        <f>IF(E1261="","",IFERROR(INDEX(Config!$C$11:$C$22,MATCH(E1261,Config!$B$11:$B$22,0)),"No"))</f>
        <v/>
      </c>
      <c r="K1261" s="77">
        <f>IF(B1261="","",DATE(YEAR(B1261),MONTH(B1261),1))</f>
        <v/>
      </c>
    </row>
    <row r="1262">
      <c r="B1262" s="78" t="n"/>
      <c r="C1262" s="79" t="n"/>
      <c r="D1262" s="79" t="n"/>
      <c r="E1262" s="79" t="n"/>
      <c r="F1262" s="80" t="n"/>
      <c r="G1262" s="76">
        <f>IF(D1262="","",IFERROR(INDEX(Presupuesto!$C$9:$C$33,MATCH(D1262,Presupuesto!$B$9:$B$33,0)),""))</f>
        <v/>
      </c>
      <c r="H1262" s="76">
        <f>IF(B1262="","",CHOOSE(MONTH(B1262),"Ene","Feb","Mar","Abr","May","Jun","Jul","Ago","Sep","Oct","Nov","Dic")&amp;" "&amp;YEAR(B1262))</f>
        <v/>
      </c>
      <c r="I1262" s="76">
        <f>IF(B1262="","",IF((YEAR(B1262)-YEAR(Config!$C$7))*12+MONTH(B1262)-MONTH(Config!$C$7)&lt;0,"Antes","T"&amp;(INT(((YEAR(B1262)-YEAR(Config!$C$7))*12+MONTH(B1262)-MONTH(Config!$C$7))/3)+1)))</f>
        <v/>
      </c>
      <c r="J1262" s="76">
        <f>IF(E1262="","",IFERROR(INDEX(Config!$C$11:$C$22,MATCH(E1262,Config!$B$11:$B$22,0)),"No"))</f>
        <v/>
      </c>
      <c r="K1262" s="77">
        <f>IF(B1262="","",DATE(YEAR(B1262),MONTH(B1262),1))</f>
        <v/>
      </c>
    </row>
    <row r="1263">
      <c r="B1263" s="78" t="n"/>
      <c r="C1263" s="79" t="n"/>
      <c r="D1263" s="79" t="n"/>
      <c r="E1263" s="79" t="n"/>
      <c r="F1263" s="80" t="n"/>
      <c r="G1263" s="76">
        <f>IF(D1263="","",IFERROR(INDEX(Presupuesto!$C$9:$C$33,MATCH(D1263,Presupuesto!$B$9:$B$33,0)),""))</f>
        <v/>
      </c>
      <c r="H1263" s="76">
        <f>IF(B1263="","",CHOOSE(MONTH(B1263),"Ene","Feb","Mar","Abr","May","Jun","Jul","Ago","Sep","Oct","Nov","Dic")&amp;" "&amp;YEAR(B1263))</f>
        <v/>
      </c>
      <c r="I1263" s="76">
        <f>IF(B1263="","",IF((YEAR(B1263)-YEAR(Config!$C$7))*12+MONTH(B1263)-MONTH(Config!$C$7)&lt;0,"Antes","T"&amp;(INT(((YEAR(B1263)-YEAR(Config!$C$7))*12+MONTH(B1263)-MONTH(Config!$C$7))/3)+1)))</f>
        <v/>
      </c>
      <c r="J1263" s="76">
        <f>IF(E1263="","",IFERROR(INDEX(Config!$C$11:$C$22,MATCH(E1263,Config!$B$11:$B$22,0)),"No"))</f>
        <v/>
      </c>
      <c r="K1263" s="77">
        <f>IF(B1263="","",DATE(YEAR(B1263),MONTH(B1263),1))</f>
        <v/>
      </c>
    </row>
    <row r="1264">
      <c r="B1264" s="78" t="n"/>
      <c r="C1264" s="79" t="n"/>
      <c r="D1264" s="79" t="n"/>
      <c r="E1264" s="79" t="n"/>
      <c r="F1264" s="80" t="n"/>
      <c r="G1264" s="76">
        <f>IF(D1264="","",IFERROR(INDEX(Presupuesto!$C$9:$C$33,MATCH(D1264,Presupuesto!$B$9:$B$33,0)),""))</f>
        <v/>
      </c>
      <c r="H1264" s="76">
        <f>IF(B1264="","",CHOOSE(MONTH(B1264),"Ene","Feb","Mar","Abr","May","Jun","Jul","Ago","Sep","Oct","Nov","Dic")&amp;" "&amp;YEAR(B1264))</f>
        <v/>
      </c>
      <c r="I1264" s="76">
        <f>IF(B1264="","",IF((YEAR(B1264)-YEAR(Config!$C$7))*12+MONTH(B1264)-MONTH(Config!$C$7)&lt;0,"Antes","T"&amp;(INT(((YEAR(B1264)-YEAR(Config!$C$7))*12+MONTH(B1264)-MONTH(Config!$C$7))/3)+1)))</f>
        <v/>
      </c>
      <c r="J1264" s="76">
        <f>IF(E1264="","",IFERROR(INDEX(Config!$C$11:$C$22,MATCH(E1264,Config!$B$11:$B$22,0)),"No"))</f>
        <v/>
      </c>
      <c r="K1264" s="77">
        <f>IF(B1264="","",DATE(YEAR(B1264),MONTH(B1264),1))</f>
        <v/>
      </c>
    </row>
    <row r="1265">
      <c r="B1265" s="78" t="n"/>
      <c r="C1265" s="79" t="n"/>
      <c r="D1265" s="79" t="n"/>
      <c r="E1265" s="79" t="n"/>
      <c r="F1265" s="80" t="n"/>
      <c r="G1265" s="76">
        <f>IF(D1265="","",IFERROR(INDEX(Presupuesto!$C$9:$C$33,MATCH(D1265,Presupuesto!$B$9:$B$33,0)),""))</f>
        <v/>
      </c>
      <c r="H1265" s="76">
        <f>IF(B1265="","",CHOOSE(MONTH(B1265),"Ene","Feb","Mar","Abr","May","Jun","Jul","Ago","Sep","Oct","Nov","Dic")&amp;" "&amp;YEAR(B1265))</f>
        <v/>
      </c>
      <c r="I1265" s="76">
        <f>IF(B1265="","",IF((YEAR(B1265)-YEAR(Config!$C$7))*12+MONTH(B1265)-MONTH(Config!$C$7)&lt;0,"Antes","T"&amp;(INT(((YEAR(B1265)-YEAR(Config!$C$7))*12+MONTH(B1265)-MONTH(Config!$C$7))/3)+1)))</f>
        <v/>
      </c>
      <c r="J1265" s="76">
        <f>IF(E1265="","",IFERROR(INDEX(Config!$C$11:$C$22,MATCH(E1265,Config!$B$11:$B$22,0)),"No"))</f>
        <v/>
      </c>
      <c r="K1265" s="77">
        <f>IF(B1265="","",DATE(YEAR(B1265),MONTH(B1265),1))</f>
        <v/>
      </c>
    </row>
    <row r="1266">
      <c r="B1266" s="78" t="n"/>
      <c r="C1266" s="79" t="n"/>
      <c r="D1266" s="79" t="n"/>
      <c r="E1266" s="79" t="n"/>
      <c r="F1266" s="80" t="n"/>
      <c r="G1266" s="76">
        <f>IF(D1266="","",IFERROR(INDEX(Presupuesto!$C$9:$C$33,MATCH(D1266,Presupuesto!$B$9:$B$33,0)),""))</f>
        <v/>
      </c>
      <c r="H1266" s="76">
        <f>IF(B1266="","",CHOOSE(MONTH(B1266),"Ene","Feb","Mar","Abr","May","Jun","Jul","Ago","Sep","Oct","Nov","Dic")&amp;" "&amp;YEAR(B1266))</f>
        <v/>
      </c>
      <c r="I1266" s="76">
        <f>IF(B1266="","",IF((YEAR(B1266)-YEAR(Config!$C$7))*12+MONTH(B1266)-MONTH(Config!$C$7)&lt;0,"Antes","T"&amp;(INT(((YEAR(B1266)-YEAR(Config!$C$7))*12+MONTH(B1266)-MONTH(Config!$C$7))/3)+1)))</f>
        <v/>
      </c>
      <c r="J1266" s="76">
        <f>IF(E1266="","",IFERROR(INDEX(Config!$C$11:$C$22,MATCH(E1266,Config!$B$11:$B$22,0)),"No"))</f>
        <v/>
      </c>
      <c r="K1266" s="77">
        <f>IF(B1266="","",DATE(YEAR(B1266),MONTH(B1266),1))</f>
        <v/>
      </c>
    </row>
    <row r="1267">
      <c r="B1267" s="78" t="n"/>
      <c r="C1267" s="79" t="n"/>
      <c r="D1267" s="79" t="n"/>
      <c r="E1267" s="79" t="n"/>
      <c r="F1267" s="80" t="n"/>
      <c r="G1267" s="76">
        <f>IF(D1267="","",IFERROR(INDEX(Presupuesto!$C$9:$C$33,MATCH(D1267,Presupuesto!$B$9:$B$33,0)),""))</f>
        <v/>
      </c>
      <c r="H1267" s="76">
        <f>IF(B1267="","",CHOOSE(MONTH(B1267),"Ene","Feb","Mar","Abr","May","Jun","Jul","Ago","Sep","Oct","Nov","Dic")&amp;" "&amp;YEAR(B1267))</f>
        <v/>
      </c>
      <c r="I1267" s="76">
        <f>IF(B1267="","",IF((YEAR(B1267)-YEAR(Config!$C$7))*12+MONTH(B1267)-MONTH(Config!$C$7)&lt;0,"Antes","T"&amp;(INT(((YEAR(B1267)-YEAR(Config!$C$7))*12+MONTH(B1267)-MONTH(Config!$C$7))/3)+1)))</f>
        <v/>
      </c>
      <c r="J1267" s="76">
        <f>IF(E1267="","",IFERROR(INDEX(Config!$C$11:$C$22,MATCH(E1267,Config!$B$11:$B$22,0)),"No"))</f>
        <v/>
      </c>
      <c r="K1267" s="77">
        <f>IF(B1267="","",DATE(YEAR(B1267),MONTH(B1267),1))</f>
        <v/>
      </c>
    </row>
    <row r="1268">
      <c r="B1268" s="78" t="n"/>
      <c r="C1268" s="79" t="n"/>
      <c r="D1268" s="79" t="n"/>
      <c r="E1268" s="79" t="n"/>
      <c r="F1268" s="80" t="n"/>
      <c r="G1268" s="76">
        <f>IF(D1268="","",IFERROR(INDEX(Presupuesto!$C$9:$C$33,MATCH(D1268,Presupuesto!$B$9:$B$33,0)),""))</f>
        <v/>
      </c>
      <c r="H1268" s="76">
        <f>IF(B1268="","",CHOOSE(MONTH(B1268),"Ene","Feb","Mar","Abr","May","Jun","Jul","Ago","Sep","Oct","Nov","Dic")&amp;" "&amp;YEAR(B1268))</f>
        <v/>
      </c>
      <c r="I1268" s="76">
        <f>IF(B1268="","",IF((YEAR(B1268)-YEAR(Config!$C$7))*12+MONTH(B1268)-MONTH(Config!$C$7)&lt;0,"Antes","T"&amp;(INT(((YEAR(B1268)-YEAR(Config!$C$7))*12+MONTH(B1268)-MONTH(Config!$C$7))/3)+1)))</f>
        <v/>
      </c>
      <c r="J1268" s="76">
        <f>IF(E1268="","",IFERROR(INDEX(Config!$C$11:$C$22,MATCH(E1268,Config!$B$11:$B$22,0)),"No"))</f>
        <v/>
      </c>
      <c r="K1268" s="77">
        <f>IF(B1268="","",DATE(YEAR(B1268),MONTH(B1268),1))</f>
        <v/>
      </c>
    </row>
    <row r="1269">
      <c r="B1269" s="78" t="n"/>
      <c r="C1269" s="79" t="n"/>
      <c r="D1269" s="79" t="n"/>
      <c r="E1269" s="79" t="n"/>
      <c r="F1269" s="80" t="n"/>
      <c r="G1269" s="76">
        <f>IF(D1269="","",IFERROR(INDEX(Presupuesto!$C$9:$C$33,MATCH(D1269,Presupuesto!$B$9:$B$33,0)),""))</f>
        <v/>
      </c>
      <c r="H1269" s="76">
        <f>IF(B1269="","",CHOOSE(MONTH(B1269),"Ene","Feb","Mar","Abr","May","Jun","Jul","Ago","Sep","Oct","Nov","Dic")&amp;" "&amp;YEAR(B1269))</f>
        <v/>
      </c>
      <c r="I1269" s="76">
        <f>IF(B1269="","",IF((YEAR(B1269)-YEAR(Config!$C$7))*12+MONTH(B1269)-MONTH(Config!$C$7)&lt;0,"Antes","T"&amp;(INT(((YEAR(B1269)-YEAR(Config!$C$7))*12+MONTH(B1269)-MONTH(Config!$C$7))/3)+1)))</f>
        <v/>
      </c>
      <c r="J1269" s="76">
        <f>IF(E1269="","",IFERROR(INDEX(Config!$C$11:$C$22,MATCH(E1269,Config!$B$11:$B$22,0)),"No"))</f>
        <v/>
      </c>
      <c r="K1269" s="77">
        <f>IF(B1269="","",DATE(YEAR(B1269),MONTH(B1269),1))</f>
        <v/>
      </c>
    </row>
    <row r="1270">
      <c r="B1270" s="78" t="n"/>
      <c r="C1270" s="79" t="n"/>
      <c r="D1270" s="79" t="n"/>
      <c r="E1270" s="79" t="n"/>
      <c r="F1270" s="80" t="n"/>
      <c r="G1270" s="76">
        <f>IF(D1270="","",IFERROR(INDEX(Presupuesto!$C$9:$C$33,MATCH(D1270,Presupuesto!$B$9:$B$33,0)),""))</f>
        <v/>
      </c>
      <c r="H1270" s="76">
        <f>IF(B1270="","",CHOOSE(MONTH(B1270),"Ene","Feb","Mar","Abr","May","Jun","Jul","Ago","Sep","Oct","Nov","Dic")&amp;" "&amp;YEAR(B1270))</f>
        <v/>
      </c>
      <c r="I1270" s="76">
        <f>IF(B1270="","",IF((YEAR(B1270)-YEAR(Config!$C$7))*12+MONTH(B1270)-MONTH(Config!$C$7)&lt;0,"Antes","T"&amp;(INT(((YEAR(B1270)-YEAR(Config!$C$7))*12+MONTH(B1270)-MONTH(Config!$C$7))/3)+1)))</f>
        <v/>
      </c>
      <c r="J1270" s="76">
        <f>IF(E1270="","",IFERROR(INDEX(Config!$C$11:$C$22,MATCH(E1270,Config!$B$11:$B$22,0)),"No"))</f>
        <v/>
      </c>
      <c r="K1270" s="77">
        <f>IF(B1270="","",DATE(YEAR(B1270),MONTH(B1270),1))</f>
        <v/>
      </c>
    </row>
    <row r="1271">
      <c r="B1271" s="78" t="n"/>
      <c r="C1271" s="79" t="n"/>
      <c r="D1271" s="79" t="n"/>
      <c r="E1271" s="79" t="n"/>
      <c r="F1271" s="80" t="n"/>
      <c r="G1271" s="76">
        <f>IF(D1271="","",IFERROR(INDEX(Presupuesto!$C$9:$C$33,MATCH(D1271,Presupuesto!$B$9:$B$33,0)),""))</f>
        <v/>
      </c>
      <c r="H1271" s="76">
        <f>IF(B1271="","",CHOOSE(MONTH(B1271),"Ene","Feb","Mar","Abr","May","Jun","Jul","Ago","Sep","Oct","Nov","Dic")&amp;" "&amp;YEAR(B1271))</f>
        <v/>
      </c>
      <c r="I1271" s="76">
        <f>IF(B1271="","",IF((YEAR(B1271)-YEAR(Config!$C$7))*12+MONTH(B1271)-MONTH(Config!$C$7)&lt;0,"Antes","T"&amp;(INT(((YEAR(B1271)-YEAR(Config!$C$7))*12+MONTH(B1271)-MONTH(Config!$C$7))/3)+1)))</f>
        <v/>
      </c>
      <c r="J1271" s="76">
        <f>IF(E1271="","",IFERROR(INDEX(Config!$C$11:$C$22,MATCH(E1271,Config!$B$11:$B$22,0)),"No"))</f>
        <v/>
      </c>
      <c r="K1271" s="77">
        <f>IF(B1271="","",DATE(YEAR(B1271),MONTH(B1271),1))</f>
        <v/>
      </c>
    </row>
    <row r="1272">
      <c r="B1272" s="78" t="n"/>
      <c r="C1272" s="79" t="n"/>
      <c r="D1272" s="79" t="n"/>
      <c r="E1272" s="79" t="n"/>
      <c r="F1272" s="80" t="n"/>
      <c r="G1272" s="76">
        <f>IF(D1272="","",IFERROR(INDEX(Presupuesto!$C$9:$C$33,MATCH(D1272,Presupuesto!$B$9:$B$33,0)),""))</f>
        <v/>
      </c>
      <c r="H1272" s="76">
        <f>IF(B1272="","",CHOOSE(MONTH(B1272),"Ene","Feb","Mar","Abr","May","Jun","Jul","Ago","Sep","Oct","Nov","Dic")&amp;" "&amp;YEAR(B1272))</f>
        <v/>
      </c>
      <c r="I1272" s="76">
        <f>IF(B1272="","",IF((YEAR(B1272)-YEAR(Config!$C$7))*12+MONTH(B1272)-MONTH(Config!$C$7)&lt;0,"Antes","T"&amp;(INT(((YEAR(B1272)-YEAR(Config!$C$7))*12+MONTH(B1272)-MONTH(Config!$C$7))/3)+1)))</f>
        <v/>
      </c>
      <c r="J1272" s="76">
        <f>IF(E1272="","",IFERROR(INDEX(Config!$C$11:$C$22,MATCH(E1272,Config!$B$11:$B$22,0)),"No"))</f>
        <v/>
      </c>
      <c r="K1272" s="77">
        <f>IF(B1272="","",DATE(YEAR(B1272),MONTH(B1272),1))</f>
        <v/>
      </c>
    </row>
    <row r="1273">
      <c r="B1273" s="78" t="n"/>
      <c r="C1273" s="79" t="n"/>
      <c r="D1273" s="79" t="n"/>
      <c r="E1273" s="79" t="n"/>
      <c r="F1273" s="80" t="n"/>
      <c r="G1273" s="76">
        <f>IF(D1273="","",IFERROR(INDEX(Presupuesto!$C$9:$C$33,MATCH(D1273,Presupuesto!$B$9:$B$33,0)),""))</f>
        <v/>
      </c>
      <c r="H1273" s="76">
        <f>IF(B1273="","",CHOOSE(MONTH(B1273),"Ene","Feb","Mar","Abr","May","Jun","Jul","Ago","Sep","Oct","Nov","Dic")&amp;" "&amp;YEAR(B1273))</f>
        <v/>
      </c>
      <c r="I1273" s="76">
        <f>IF(B1273="","",IF((YEAR(B1273)-YEAR(Config!$C$7))*12+MONTH(B1273)-MONTH(Config!$C$7)&lt;0,"Antes","T"&amp;(INT(((YEAR(B1273)-YEAR(Config!$C$7))*12+MONTH(B1273)-MONTH(Config!$C$7))/3)+1)))</f>
        <v/>
      </c>
      <c r="J1273" s="76">
        <f>IF(E1273="","",IFERROR(INDEX(Config!$C$11:$C$22,MATCH(E1273,Config!$B$11:$B$22,0)),"No"))</f>
        <v/>
      </c>
      <c r="K1273" s="77">
        <f>IF(B1273="","",DATE(YEAR(B1273),MONTH(B1273),1))</f>
        <v/>
      </c>
    </row>
    <row r="1274">
      <c r="B1274" s="78" t="n"/>
      <c r="C1274" s="79" t="n"/>
      <c r="D1274" s="79" t="n"/>
      <c r="E1274" s="79" t="n"/>
      <c r="F1274" s="80" t="n"/>
      <c r="G1274" s="76">
        <f>IF(D1274="","",IFERROR(INDEX(Presupuesto!$C$9:$C$33,MATCH(D1274,Presupuesto!$B$9:$B$33,0)),""))</f>
        <v/>
      </c>
      <c r="H1274" s="76">
        <f>IF(B1274="","",CHOOSE(MONTH(B1274),"Ene","Feb","Mar","Abr","May","Jun","Jul","Ago","Sep","Oct","Nov","Dic")&amp;" "&amp;YEAR(B1274))</f>
        <v/>
      </c>
      <c r="I1274" s="76">
        <f>IF(B1274="","",IF((YEAR(B1274)-YEAR(Config!$C$7))*12+MONTH(B1274)-MONTH(Config!$C$7)&lt;0,"Antes","T"&amp;(INT(((YEAR(B1274)-YEAR(Config!$C$7))*12+MONTH(B1274)-MONTH(Config!$C$7))/3)+1)))</f>
        <v/>
      </c>
      <c r="J1274" s="76">
        <f>IF(E1274="","",IFERROR(INDEX(Config!$C$11:$C$22,MATCH(E1274,Config!$B$11:$B$22,0)),"No"))</f>
        <v/>
      </c>
      <c r="K1274" s="77">
        <f>IF(B1274="","",DATE(YEAR(B1274),MONTH(B1274),1))</f>
        <v/>
      </c>
    </row>
    <row r="1275">
      <c r="B1275" s="78" t="n"/>
      <c r="C1275" s="79" t="n"/>
      <c r="D1275" s="79" t="n"/>
      <c r="E1275" s="79" t="n"/>
      <c r="F1275" s="80" t="n"/>
      <c r="G1275" s="76">
        <f>IF(D1275="","",IFERROR(INDEX(Presupuesto!$C$9:$C$33,MATCH(D1275,Presupuesto!$B$9:$B$33,0)),""))</f>
        <v/>
      </c>
      <c r="H1275" s="76">
        <f>IF(B1275="","",CHOOSE(MONTH(B1275),"Ene","Feb","Mar","Abr","May","Jun","Jul","Ago","Sep","Oct","Nov","Dic")&amp;" "&amp;YEAR(B1275))</f>
        <v/>
      </c>
      <c r="I1275" s="76">
        <f>IF(B1275="","",IF((YEAR(B1275)-YEAR(Config!$C$7))*12+MONTH(B1275)-MONTH(Config!$C$7)&lt;0,"Antes","T"&amp;(INT(((YEAR(B1275)-YEAR(Config!$C$7))*12+MONTH(B1275)-MONTH(Config!$C$7))/3)+1)))</f>
        <v/>
      </c>
      <c r="J1275" s="76">
        <f>IF(E1275="","",IFERROR(INDEX(Config!$C$11:$C$22,MATCH(E1275,Config!$B$11:$B$22,0)),"No"))</f>
        <v/>
      </c>
      <c r="K1275" s="77">
        <f>IF(B1275="","",DATE(YEAR(B1275),MONTH(B1275),1))</f>
        <v/>
      </c>
    </row>
    <row r="1276">
      <c r="B1276" s="78" t="n"/>
      <c r="C1276" s="79" t="n"/>
      <c r="D1276" s="79" t="n"/>
      <c r="E1276" s="79" t="n"/>
      <c r="F1276" s="80" t="n"/>
      <c r="G1276" s="76">
        <f>IF(D1276="","",IFERROR(INDEX(Presupuesto!$C$9:$C$33,MATCH(D1276,Presupuesto!$B$9:$B$33,0)),""))</f>
        <v/>
      </c>
      <c r="H1276" s="76">
        <f>IF(B1276="","",CHOOSE(MONTH(B1276),"Ene","Feb","Mar","Abr","May","Jun","Jul","Ago","Sep","Oct","Nov","Dic")&amp;" "&amp;YEAR(B1276))</f>
        <v/>
      </c>
      <c r="I1276" s="76">
        <f>IF(B1276="","",IF((YEAR(B1276)-YEAR(Config!$C$7))*12+MONTH(B1276)-MONTH(Config!$C$7)&lt;0,"Antes","T"&amp;(INT(((YEAR(B1276)-YEAR(Config!$C$7))*12+MONTH(B1276)-MONTH(Config!$C$7))/3)+1)))</f>
        <v/>
      </c>
      <c r="J1276" s="76">
        <f>IF(E1276="","",IFERROR(INDEX(Config!$C$11:$C$22,MATCH(E1276,Config!$B$11:$B$22,0)),"No"))</f>
        <v/>
      </c>
      <c r="K1276" s="77">
        <f>IF(B1276="","",DATE(YEAR(B1276),MONTH(B1276),1))</f>
        <v/>
      </c>
    </row>
    <row r="1277">
      <c r="B1277" s="78" t="n"/>
      <c r="C1277" s="79" t="n"/>
      <c r="D1277" s="79" t="n"/>
      <c r="E1277" s="79" t="n"/>
      <c r="F1277" s="80" t="n"/>
      <c r="G1277" s="76">
        <f>IF(D1277="","",IFERROR(INDEX(Presupuesto!$C$9:$C$33,MATCH(D1277,Presupuesto!$B$9:$B$33,0)),""))</f>
        <v/>
      </c>
      <c r="H1277" s="76">
        <f>IF(B1277="","",CHOOSE(MONTH(B1277),"Ene","Feb","Mar","Abr","May","Jun","Jul","Ago","Sep","Oct","Nov","Dic")&amp;" "&amp;YEAR(B1277))</f>
        <v/>
      </c>
      <c r="I1277" s="76">
        <f>IF(B1277="","",IF((YEAR(B1277)-YEAR(Config!$C$7))*12+MONTH(B1277)-MONTH(Config!$C$7)&lt;0,"Antes","T"&amp;(INT(((YEAR(B1277)-YEAR(Config!$C$7))*12+MONTH(B1277)-MONTH(Config!$C$7))/3)+1)))</f>
        <v/>
      </c>
      <c r="J1277" s="76">
        <f>IF(E1277="","",IFERROR(INDEX(Config!$C$11:$C$22,MATCH(E1277,Config!$B$11:$B$22,0)),"No"))</f>
        <v/>
      </c>
      <c r="K1277" s="77">
        <f>IF(B1277="","",DATE(YEAR(B1277),MONTH(B1277),1))</f>
        <v/>
      </c>
    </row>
    <row r="1278">
      <c r="B1278" s="78" t="n"/>
      <c r="C1278" s="79" t="n"/>
      <c r="D1278" s="79" t="n"/>
      <c r="E1278" s="79" t="n"/>
      <c r="F1278" s="80" t="n"/>
      <c r="G1278" s="76">
        <f>IF(D1278="","",IFERROR(INDEX(Presupuesto!$C$9:$C$33,MATCH(D1278,Presupuesto!$B$9:$B$33,0)),""))</f>
        <v/>
      </c>
      <c r="H1278" s="76">
        <f>IF(B1278="","",CHOOSE(MONTH(B1278),"Ene","Feb","Mar","Abr","May","Jun","Jul","Ago","Sep","Oct","Nov","Dic")&amp;" "&amp;YEAR(B1278))</f>
        <v/>
      </c>
      <c r="I1278" s="76">
        <f>IF(B1278="","",IF((YEAR(B1278)-YEAR(Config!$C$7))*12+MONTH(B1278)-MONTH(Config!$C$7)&lt;0,"Antes","T"&amp;(INT(((YEAR(B1278)-YEAR(Config!$C$7))*12+MONTH(B1278)-MONTH(Config!$C$7))/3)+1)))</f>
        <v/>
      </c>
      <c r="J1278" s="76">
        <f>IF(E1278="","",IFERROR(INDEX(Config!$C$11:$C$22,MATCH(E1278,Config!$B$11:$B$22,0)),"No"))</f>
        <v/>
      </c>
      <c r="K1278" s="77">
        <f>IF(B1278="","",DATE(YEAR(B1278),MONTH(B1278),1))</f>
        <v/>
      </c>
    </row>
    <row r="1279">
      <c r="B1279" s="78" t="n"/>
      <c r="C1279" s="79" t="n"/>
      <c r="D1279" s="79" t="n"/>
      <c r="E1279" s="79" t="n"/>
      <c r="F1279" s="80" t="n"/>
      <c r="G1279" s="76">
        <f>IF(D1279="","",IFERROR(INDEX(Presupuesto!$C$9:$C$33,MATCH(D1279,Presupuesto!$B$9:$B$33,0)),""))</f>
        <v/>
      </c>
      <c r="H1279" s="76">
        <f>IF(B1279="","",CHOOSE(MONTH(B1279),"Ene","Feb","Mar","Abr","May","Jun","Jul","Ago","Sep","Oct","Nov","Dic")&amp;" "&amp;YEAR(B1279))</f>
        <v/>
      </c>
      <c r="I1279" s="76">
        <f>IF(B1279="","",IF((YEAR(B1279)-YEAR(Config!$C$7))*12+MONTH(B1279)-MONTH(Config!$C$7)&lt;0,"Antes","T"&amp;(INT(((YEAR(B1279)-YEAR(Config!$C$7))*12+MONTH(B1279)-MONTH(Config!$C$7))/3)+1)))</f>
        <v/>
      </c>
      <c r="J1279" s="76">
        <f>IF(E1279="","",IFERROR(INDEX(Config!$C$11:$C$22,MATCH(E1279,Config!$B$11:$B$22,0)),"No"))</f>
        <v/>
      </c>
      <c r="K1279" s="77">
        <f>IF(B1279="","",DATE(YEAR(B1279),MONTH(B1279),1))</f>
        <v/>
      </c>
    </row>
    <row r="1280">
      <c r="B1280" s="78" t="n"/>
      <c r="C1280" s="79" t="n"/>
      <c r="D1280" s="79" t="n"/>
      <c r="E1280" s="79" t="n"/>
      <c r="F1280" s="80" t="n"/>
      <c r="G1280" s="76">
        <f>IF(D1280="","",IFERROR(INDEX(Presupuesto!$C$9:$C$33,MATCH(D1280,Presupuesto!$B$9:$B$33,0)),""))</f>
        <v/>
      </c>
      <c r="H1280" s="76">
        <f>IF(B1280="","",CHOOSE(MONTH(B1280),"Ene","Feb","Mar","Abr","May","Jun","Jul","Ago","Sep","Oct","Nov","Dic")&amp;" "&amp;YEAR(B1280))</f>
        <v/>
      </c>
      <c r="I1280" s="76">
        <f>IF(B1280="","",IF((YEAR(B1280)-YEAR(Config!$C$7))*12+MONTH(B1280)-MONTH(Config!$C$7)&lt;0,"Antes","T"&amp;(INT(((YEAR(B1280)-YEAR(Config!$C$7))*12+MONTH(B1280)-MONTH(Config!$C$7))/3)+1)))</f>
        <v/>
      </c>
      <c r="J1280" s="76">
        <f>IF(E1280="","",IFERROR(INDEX(Config!$C$11:$C$22,MATCH(E1280,Config!$B$11:$B$22,0)),"No"))</f>
        <v/>
      </c>
      <c r="K1280" s="77">
        <f>IF(B1280="","",DATE(YEAR(B1280),MONTH(B1280),1))</f>
        <v/>
      </c>
    </row>
    <row r="1281">
      <c r="B1281" s="78" t="n"/>
      <c r="C1281" s="79" t="n"/>
      <c r="D1281" s="79" t="n"/>
      <c r="E1281" s="79" t="n"/>
      <c r="F1281" s="80" t="n"/>
      <c r="G1281" s="76">
        <f>IF(D1281="","",IFERROR(INDEX(Presupuesto!$C$9:$C$33,MATCH(D1281,Presupuesto!$B$9:$B$33,0)),""))</f>
        <v/>
      </c>
      <c r="H1281" s="76">
        <f>IF(B1281="","",CHOOSE(MONTH(B1281),"Ene","Feb","Mar","Abr","May","Jun","Jul","Ago","Sep","Oct","Nov","Dic")&amp;" "&amp;YEAR(B1281))</f>
        <v/>
      </c>
      <c r="I1281" s="76">
        <f>IF(B1281="","",IF((YEAR(B1281)-YEAR(Config!$C$7))*12+MONTH(B1281)-MONTH(Config!$C$7)&lt;0,"Antes","T"&amp;(INT(((YEAR(B1281)-YEAR(Config!$C$7))*12+MONTH(B1281)-MONTH(Config!$C$7))/3)+1)))</f>
        <v/>
      </c>
      <c r="J1281" s="76">
        <f>IF(E1281="","",IFERROR(INDEX(Config!$C$11:$C$22,MATCH(E1281,Config!$B$11:$B$22,0)),"No"))</f>
        <v/>
      </c>
      <c r="K1281" s="77">
        <f>IF(B1281="","",DATE(YEAR(B1281),MONTH(B1281),1))</f>
        <v/>
      </c>
    </row>
    <row r="1282">
      <c r="B1282" s="78" t="n"/>
      <c r="C1282" s="79" t="n"/>
      <c r="D1282" s="79" t="n"/>
      <c r="E1282" s="79" t="n"/>
      <c r="F1282" s="80" t="n"/>
      <c r="G1282" s="76">
        <f>IF(D1282="","",IFERROR(INDEX(Presupuesto!$C$9:$C$33,MATCH(D1282,Presupuesto!$B$9:$B$33,0)),""))</f>
        <v/>
      </c>
      <c r="H1282" s="76">
        <f>IF(B1282="","",CHOOSE(MONTH(B1282),"Ene","Feb","Mar","Abr","May","Jun","Jul","Ago","Sep","Oct","Nov","Dic")&amp;" "&amp;YEAR(B1282))</f>
        <v/>
      </c>
      <c r="I1282" s="76">
        <f>IF(B1282="","",IF((YEAR(B1282)-YEAR(Config!$C$7))*12+MONTH(B1282)-MONTH(Config!$C$7)&lt;0,"Antes","T"&amp;(INT(((YEAR(B1282)-YEAR(Config!$C$7))*12+MONTH(B1282)-MONTH(Config!$C$7))/3)+1)))</f>
        <v/>
      </c>
      <c r="J1282" s="76">
        <f>IF(E1282="","",IFERROR(INDEX(Config!$C$11:$C$22,MATCH(E1282,Config!$B$11:$B$22,0)),"No"))</f>
        <v/>
      </c>
      <c r="K1282" s="77">
        <f>IF(B1282="","",DATE(YEAR(B1282),MONTH(B1282),1))</f>
        <v/>
      </c>
    </row>
    <row r="1283">
      <c r="B1283" s="78" t="n"/>
      <c r="C1283" s="79" t="n"/>
      <c r="D1283" s="79" t="n"/>
      <c r="E1283" s="79" t="n"/>
      <c r="F1283" s="80" t="n"/>
      <c r="G1283" s="76">
        <f>IF(D1283="","",IFERROR(INDEX(Presupuesto!$C$9:$C$33,MATCH(D1283,Presupuesto!$B$9:$B$33,0)),""))</f>
        <v/>
      </c>
      <c r="H1283" s="76">
        <f>IF(B1283="","",CHOOSE(MONTH(B1283),"Ene","Feb","Mar","Abr","May","Jun","Jul","Ago","Sep","Oct","Nov","Dic")&amp;" "&amp;YEAR(B1283))</f>
        <v/>
      </c>
      <c r="I1283" s="76">
        <f>IF(B1283="","",IF((YEAR(B1283)-YEAR(Config!$C$7))*12+MONTH(B1283)-MONTH(Config!$C$7)&lt;0,"Antes","T"&amp;(INT(((YEAR(B1283)-YEAR(Config!$C$7))*12+MONTH(B1283)-MONTH(Config!$C$7))/3)+1)))</f>
        <v/>
      </c>
      <c r="J1283" s="76">
        <f>IF(E1283="","",IFERROR(INDEX(Config!$C$11:$C$22,MATCH(E1283,Config!$B$11:$B$22,0)),"No"))</f>
        <v/>
      </c>
      <c r="K1283" s="77">
        <f>IF(B1283="","",DATE(YEAR(B1283),MONTH(B1283),1))</f>
        <v/>
      </c>
    </row>
    <row r="1284">
      <c r="B1284" s="78" t="n"/>
      <c r="C1284" s="79" t="n"/>
      <c r="D1284" s="79" t="n"/>
      <c r="E1284" s="79" t="n"/>
      <c r="F1284" s="80" t="n"/>
      <c r="G1284" s="76">
        <f>IF(D1284="","",IFERROR(INDEX(Presupuesto!$C$9:$C$33,MATCH(D1284,Presupuesto!$B$9:$B$33,0)),""))</f>
        <v/>
      </c>
      <c r="H1284" s="76">
        <f>IF(B1284="","",CHOOSE(MONTH(B1284),"Ene","Feb","Mar","Abr","May","Jun","Jul","Ago","Sep","Oct","Nov","Dic")&amp;" "&amp;YEAR(B1284))</f>
        <v/>
      </c>
      <c r="I1284" s="76">
        <f>IF(B1284="","",IF((YEAR(B1284)-YEAR(Config!$C$7))*12+MONTH(B1284)-MONTH(Config!$C$7)&lt;0,"Antes","T"&amp;(INT(((YEAR(B1284)-YEAR(Config!$C$7))*12+MONTH(B1284)-MONTH(Config!$C$7))/3)+1)))</f>
        <v/>
      </c>
      <c r="J1284" s="76">
        <f>IF(E1284="","",IFERROR(INDEX(Config!$C$11:$C$22,MATCH(E1284,Config!$B$11:$B$22,0)),"No"))</f>
        <v/>
      </c>
      <c r="K1284" s="77">
        <f>IF(B1284="","",DATE(YEAR(B1284),MONTH(B1284),1))</f>
        <v/>
      </c>
    </row>
    <row r="1285">
      <c r="B1285" s="78" t="n"/>
      <c r="C1285" s="79" t="n"/>
      <c r="D1285" s="79" t="n"/>
      <c r="E1285" s="79" t="n"/>
      <c r="F1285" s="80" t="n"/>
      <c r="G1285" s="76">
        <f>IF(D1285="","",IFERROR(INDEX(Presupuesto!$C$9:$C$33,MATCH(D1285,Presupuesto!$B$9:$B$33,0)),""))</f>
        <v/>
      </c>
      <c r="H1285" s="76">
        <f>IF(B1285="","",CHOOSE(MONTH(B1285),"Ene","Feb","Mar","Abr","May","Jun","Jul","Ago","Sep","Oct","Nov","Dic")&amp;" "&amp;YEAR(B1285))</f>
        <v/>
      </c>
      <c r="I1285" s="76">
        <f>IF(B1285="","",IF((YEAR(B1285)-YEAR(Config!$C$7))*12+MONTH(B1285)-MONTH(Config!$C$7)&lt;0,"Antes","T"&amp;(INT(((YEAR(B1285)-YEAR(Config!$C$7))*12+MONTH(B1285)-MONTH(Config!$C$7))/3)+1)))</f>
        <v/>
      </c>
      <c r="J1285" s="76">
        <f>IF(E1285="","",IFERROR(INDEX(Config!$C$11:$C$22,MATCH(E1285,Config!$B$11:$B$22,0)),"No"))</f>
        <v/>
      </c>
      <c r="K1285" s="77">
        <f>IF(B1285="","",DATE(YEAR(B1285),MONTH(B1285),1))</f>
        <v/>
      </c>
    </row>
    <row r="1286">
      <c r="B1286" s="78" t="n"/>
      <c r="C1286" s="79" t="n"/>
      <c r="D1286" s="79" t="n"/>
      <c r="E1286" s="79" t="n"/>
      <c r="F1286" s="80" t="n"/>
      <c r="G1286" s="76">
        <f>IF(D1286="","",IFERROR(INDEX(Presupuesto!$C$9:$C$33,MATCH(D1286,Presupuesto!$B$9:$B$33,0)),""))</f>
        <v/>
      </c>
      <c r="H1286" s="76">
        <f>IF(B1286="","",CHOOSE(MONTH(B1286),"Ene","Feb","Mar","Abr","May","Jun","Jul","Ago","Sep","Oct","Nov","Dic")&amp;" "&amp;YEAR(B1286))</f>
        <v/>
      </c>
      <c r="I1286" s="76">
        <f>IF(B1286="","",IF((YEAR(B1286)-YEAR(Config!$C$7))*12+MONTH(B1286)-MONTH(Config!$C$7)&lt;0,"Antes","T"&amp;(INT(((YEAR(B1286)-YEAR(Config!$C$7))*12+MONTH(B1286)-MONTH(Config!$C$7))/3)+1)))</f>
        <v/>
      </c>
      <c r="J1286" s="76">
        <f>IF(E1286="","",IFERROR(INDEX(Config!$C$11:$C$22,MATCH(E1286,Config!$B$11:$B$22,0)),"No"))</f>
        <v/>
      </c>
      <c r="K1286" s="77">
        <f>IF(B1286="","",DATE(YEAR(B1286),MONTH(B1286),1))</f>
        <v/>
      </c>
    </row>
    <row r="1287">
      <c r="B1287" s="78" t="n"/>
      <c r="C1287" s="79" t="n"/>
      <c r="D1287" s="79" t="n"/>
      <c r="E1287" s="79" t="n"/>
      <c r="F1287" s="80" t="n"/>
      <c r="G1287" s="76">
        <f>IF(D1287="","",IFERROR(INDEX(Presupuesto!$C$9:$C$33,MATCH(D1287,Presupuesto!$B$9:$B$33,0)),""))</f>
        <v/>
      </c>
      <c r="H1287" s="76">
        <f>IF(B1287="","",CHOOSE(MONTH(B1287),"Ene","Feb","Mar","Abr","May","Jun","Jul","Ago","Sep","Oct","Nov","Dic")&amp;" "&amp;YEAR(B1287))</f>
        <v/>
      </c>
      <c r="I1287" s="76">
        <f>IF(B1287="","",IF((YEAR(B1287)-YEAR(Config!$C$7))*12+MONTH(B1287)-MONTH(Config!$C$7)&lt;0,"Antes","T"&amp;(INT(((YEAR(B1287)-YEAR(Config!$C$7))*12+MONTH(B1287)-MONTH(Config!$C$7))/3)+1)))</f>
        <v/>
      </c>
      <c r="J1287" s="76">
        <f>IF(E1287="","",IFERROR(INDEX(Config!$C$11:$C$22,MATCH(E1287,Config!$B$11:$B$22,0)),"No"))</f>
        <v/>
      </c>
      <c r="K1287" s="77">
        <f>IF(B1287="","",DATE(YEAR(B1287),MONTH(B1287),1))</f>
        <v/>
      </c>
    </row>
    <row r="1288">
      <c r="B1288" s="78" t="n"/>
      <c r="C1288" s="79" t="n"/>
      <c r="D1288" s="79" t="n"/>
      <c r="E1288" s="79" t="n"/>
      <c r="F1288" s="80" t="n"/>
      <c r="G1288" s="76">
        <f>IF(D1288="","",IFERROR(INDEX(Presupuesto!$C$9:$C$33,MATCH(D1288,Presupuesto!$B$9:$B$33,0)),""))</f>
        <v/>
      </c>
      <c r="H1288" s="76">
        <f>IF(B1288="","",CHOOSE(MONTH(B1288),"Ene","Feb","Mar","Abr","May","Jun","Jul","Ago","Sep","Oct","Nov","Dic")&amp;" "&amp;YEAR(B1288))</f>
        <v/>
      </c>
      <c r="I1288" s="76">
        <f>IF(B1288="","",IF((YEAR(B1288)-YEAR(Config!$C$7))*12+MONTH(B1288)-MONTH(Config!$C$7)&lt;0,"Antes","T"&amp;(INT(((YEAR(B1288)-YEAR(Config!$C$7))*12+MONTH(B1288)-MONTH(Config!$C$7))/3)+1)))</f>
        <v/>
      </c>
      <c r="J1288" s="76">
        <f>IF(E1288="","",IFERROR(INDEX(Config!$C$11:$C$22,MATCH(E1288,Config!$B$11:$B$22,0)),"No"))</f>
        <v/>
      </c>
      <c r="K1288" s="77">
        <f>IF(B1288="","",DATE(YEAR(B1288),MONTH(B1288),1))</f>
        <v/>
      </c>
    </row>
    <row r="1289">
      <c r="B1289" s="78" t="n"/>
      <c r="C1289" s="79" t="n"/>
      <c r="D1289" s="79" t="n"/>
      <c r="E1289" s="79" t="n"/>
      <c r="F1289" s="80" t="n"/>
      <c r="G1289" s="76">
        <f>IF(D1289="","",IFERROR(INDEX(Presupuesto!$C$9:$C$33,MATCH(D1289,Presupuesto!$B$9:$B$33,0)),""))</f>
        <v/>
      </c>
      <c r="H1289" s="76">
        <f>IF(B1289="","",CHOOSE(MONTH(B1289),"Ene","Feb","Mar","Abr","May","Jun","Jul","Ago","Sep","Oct","Nov","Dic")&amp;" "&amp;YEAR(B1289))</f>
        <v/>
      </c>
      <c r="I1289" s="76">
        <f>IF(B1289="","",IF((YEAR(B1289)-YEAR(Config!$C$7))*12+MONTH(B1289)-MONTH(Config!$C$7)&lt;0,"Antes","T"&amp;(INT(((YEAR(B1289)-YEAR(Config!$C$7))*12+MONTH(B1289)-MONTH(Config!$C$7))/3)+1)))</f>
        <v/>
      </c>
      <c r="J1289" s="76">
        <f>IF(E1289="","",IFERROR(INDEX(Config!$C$11:$C$22,MATCH(E1289,Config!$B$11:$B$22,0)),"No"))</f>
        <v/>
      </c>
      <c r="K1289" s="77">
        <f>IF(B1289="","",DATE(YEAR(B1289),MONTH(B1289),1))</f>
        <v/>
      </c>
    </row>
    <row r="1290">
      <c r="B1290" s="78" t="n"/>
      <c r="C1290" s="79" t="n"/>
      <c r="D1290" s="79" t="n"/>
      <c r="E1290" s="79" t="n"/>
      <c r="F1290" s="80" t="n"/>
      <c r="G1290" s="76">
        <f>IF(D1290="","",IFERROR(INDEX(Presupuesto!$C$9:$C$33,MATCH(D1290,Presupuesto!$B$9:$B$33,0)),""))</f>
        <v/>
      </c>
      <c r="H1290" s="76">
        <f>IF(B1290="","",CHOOSE(MONTH(B1290),"Ene","Feb","Mar","Abr","May","Jun","Jul","Ago","Sep","Oct","Nov","Dic")&amp;" "&amp;YEAR(B1290))</f>
        <v/>
      </c>
      <c r="I1290" s="76">
        <f>IF(B1290="","",IF((YEAR(B1290)-YEAR(Config!$C$7))*12+MONTH(B1290)-MONTH(Config!$C$7)&lt;0,"Antes","T"&amp;(INT(((YEAR(B1290)-YEAR(Config!$C$7))*12+MONTH(B1290)-MONTH(Config!$C$7))/3)+1)))</f>
        <v/>
      </c>
      <c r="J1290" s="76">
        <f>IF(E1290="","",IFERROR(INDEX(Config!$C$11:$C$22,MATCH(E1290,Config!$B$11:$B$22,0)),"No"))</f>
        <v/>
      </c>
      <c r="K1290" s="77">
        <f>IF(B1290="","",DATE(YEAR(B1290),MONTH(B1290),1))</f>
        <v/>
      </c>
    </row>
    <row r="1291">
      <c r="B1291" s="78" t="n"/>
      <c r="C1291" s="79" t="n"/>
      <c r="D1291" s="79" t="n"/>
      <c r="E1291" s="79" t="n"/>
      <c r="F1291" s="80" t="n"/>
      <c r="G1291" s="76">
        <f>IF(D1291="","",IFERROR(INDEX(Presupuesto!$C$9:$C$33,MATCH(D1291,Presupuesto!$B$9:$B$33,0)),""))</f>
        <v/>
      </c>
      <c r="H1291" s="76">
        <f>IF(B1291="","",CHOOSE(MONTH(B1291),"Ene","Feb","Mar","Abr","May","Jun","Jul","Ago","Sep","Oct","Nov","Dic")&amp;" "&amp;YEAR(B1291))</f>
        <v/>
      </c>
      <c r="I1291" s="76">
        <f>IF(B1291="","",IF((YEAR(B1291)-YEAR(Config!$C$7))*12+MONTH(B1291)-MONTH(Config!$C$7)&lt;0,"Antes","T"&amp;(INT(((YEAR(B1291)-YEAR(Config!$C$7))*12+MONTH(B1291)-MONTH(Config!$C$7))/3)+1)))</f>
        <v/>
      </c>
      <c r="J1291" s="76">
        <f>IF(E1291="","",IFERROR(INDEX(Config!$C$11:$C$22,MATCH(E1291,Config!$B$11:$B$22,0)),"No"))</f>
        <v/>
      </c>
      <c r="K1291" s="77">
        <f>IF(B1291="","",DATE(YEAR(B1291),MONTH(B1291),1))</f>
        <v/>
      </c>
    </row>
    <row r="1292">
      <c r="B1292" s="78" t="n"/>
      <c r="C1292" s="79" t="n"/>
      <c r="D1292" s="79" t="n"/>
      <c r="E1292" s="79" t="n"/>
      <c r="F1292" s="80" t="n"/>
      <c r="G1292" s="76">
        <f>IF(D1292="","",IFERROR(INDEX(Presupuesto!$C$9:$C$33,MATCH(D1292,Presupuesto!$B$9:$B$33,0)),""))</f>
        <v/>
      </c>
      <c r="H1292" s="76">
        <f>IF(B1292="","",CHOOSE(MONTH(B1292),"Ene","Feb","Mar","Abr","May","Jun","Jul","Ago","Sep","Oct","Nov","Dic")&amp;" "&amp;YEAR(B1292))</f>
        <v/>
      </c>
      <c r="I1292" s="76">
        <f>IF(B1292="","",IF((YEAR(B1292)-YEAR(Config!$C$7))*12+MONTH(B1292)-MONTH(Config!$C$7)&lt;0,"Antes","T"&amp;(INT(((YEAR(B1292)-YEAR(Config!$C$7))*12+MONTH(B1292)-MONTH(Config!$C$7))/3)+1)))</f>
        <v/>
      </c>
      <c r="J1292" s="76">
        <f>IF(E1292="","",IFERROR(INDEX(Config!$C$11:$C$22,MATCH(E1292,Config!$B$11:$B$22,0)),"No"))</f>
        <v/>
      </c>
      <c r="K1292" s="77">
        <f>IF(B1292="","",DATE(YEAR(B1292),MONTH(B1292),1))</f>
        <v/>
      </c>
    </row>
    <row r="1293">
      <c r="B1293" s="78" t="n"/>
      <c r="C1293" s="79" t="n"/>
      <c r="D1293" s="79" t="n"/>
      <c r="E1293" s="79" t="n"/>
      <c r="F1293" s="80" t="n"/>
      <c r="G1293" s="76">
        <f>IF(D1293="","",IFERROR(INDEX(Presupuesto!$C$9:$C$33,MATCH(D1293,Presupuesto!$B$9:$B$33,0)),""))</f>
        <v/>
      </c>
      <c r="H1293" s="76">
        <f>IF(B1293="","",CHOOSE(MONTH(B1293),"Ene","Feb","Mar","Abr","May","Jun","Jul","Ago","Sep","Oct","Nov","Dic")&amp;" "&amp;YEAR(B1293))</f>
        <v/>
      </c>
      <c r="I1293" s="76">
        <f>IF(B1293="","",IF((YEAR(B1293)-YEAR(Config!$C$7))*12+MONTH(B1293)-MONTH(Config!$C$7)&lt;0,"Antes","T"&amp;(INT(((YEAR(B1293)-YEAR(Config!$C$7))*12+MONTH(B1293)-MONTH(Config!$C$7))/3)+1)))</f>
        <v/>
      </c>
      <c r="J1293" s="76">
        <f>IF(E1293="","",IFERROR(INDEX(Config!$C$11:$C$22,MATCH(E1293,Config!$B$11:$B$22,0)),"No"))</f>
        <v/>
      </c>
      <c r="K1293" s="77">
        <f>IF(B1293="","",DATE(YEAR(B1293),MONTH(B1293),1))</f>
        <v/>
      </c>
    </row>
    <row r="1294">
      <c r="B1294" s="78" t="n"/>
      <c r="C1294" s="79" t="n"/>
      <c r="D1294" s="79" t="n"/>
      <c r="E1294" s="79" t="n"/>
      <c r="F1294" s="80" t="n"/>
      <c r="G1294" s="76">
        <f>IF(D1294="","",IFERROR(INDEX(Presupuesto!$C$9:$C$33,MATCH(D1294,Presupuesto!$B$9:$B$33,0)),""))</f>
        <v/>
      </c>
      <c r="H1294" s="76">
        <f>IF(B1294="","",CHOOSE(MONTH(B1294),"Ene","Feb","Mar","Abr","May","Jun","Jul","Ago","Sep","Oct","Nov","Dic")&amp;" "&amp;YEAR(B1294))</f>
        <v/>
      </c>
      <c r="I1294" s="76">
        <f>IF(B1294="","",IF((YEAR(B1294)-YEAR(Config!$C$7))*12+MONTH(B1294)-MONTH(Config!$C$7)&lt;0,"Antes","T"&amp;(INT(((YEAR(B1294)-YEAR(Config!$C$7))*12+MONTH(B1294)-MONTH(Config!$C$7))/3)+1)))</f>
        <v/>
      </c>
      <c r="J1294" s="76">
        <f>IF(E1294="","",IFERROR(INDEX(Config!$C$11:$C$22,MATCH(E1294,Config!$B$11:$B$22,0)),"No"))</f>
        <v/>
      </c>
      <c r="K1294" s="77">
        <f>IF(B1294="","",DATE(YEAR(B1294),MONTH(B1294),1))</f>
        <v/>
      </c>
    </row>
    <row r="1295">
      <c r="B1295" s="78" t="n"/>
      <c r="C1295" s="79" t="n"/>
      <c r="D1295" s="79" t="n"/>
      <c r="E1295" s="79" t="n"/>
      <c r="F1295" s="80" t="n"/>
      <c r="G1295" s="76">
        <f>IF(D1295="","",IFERROR(INDEX(Presupuesto!$C$9:$C$33,MATCH(D1295,Presupuesto!$B$9:$B$33,0)),""))</f>
        <v/>
      </c>
      <c r="H1295" s="76">
        <f>IF(B1295="","",CHOOSE(MONTH(B1295),"Ene","Feb","Mar","Abr","May","Jun","Jul","Ago","Sep","Oct","Nov","Dic")&amp;" "&amp;YEAR(B1295))</f>
        <v/>
      </c>
      <c r="I1295" s="76">
        <f>IF(B1295="","",IF((YEAR(B1295)-YEAR(Config!$C$7))*12+MONTH(B1295)-MONTH(Config!$C$7)&lt;0,"Antes","T"&amp;(INT(((YEAR(B1295)-YEAR(Config!$C$7))*12+MONTH(B1295)-MONTH(Config!$C$7))/3)+1)))</f>
        <v/>
      </c>
      <c r="J1295" s="76">
        <f>IF(E1295="","",IFERROR(INDEX(Config!$C$11:$C$22,MATCH(E1295,Config!$B$11:$B$22,0)),"No"))</f>
        <v/>
      </c>
      <c r="K1295" s="77">
        <f>IF(B1295="","",DATE(YEAR(B1295),MONTH(B1295),1))</f>
        <v/>
      </c>
    </row>
    <row r="1296">
      <c r="B1296" s="78" t="n"/>
      <c r="C1296" s="79" t="n"/>
      <c r="D1296" s="79" t="n"/>
      <c r="E1296" s="79" t="n"/>
      <c r="F1296" s="80" t="n"/>
      <c r="G1296" s="76">
        <f>IF(D1296="","",IFERROR(INDEX(Presupuesto!$C$9:$C$33,MATCH(D1296,Presupuesto!$B$9:$B$33,0)),""))</f>
        <v/>
      </c>
      <c r="H1296" s="76">
        <f>IF(B1296="","",CHOOSE(MONTH(B1296),"Ene","Feb","Mar","Abr","May","Jun","Jul","Ago","Sep","Oct","Nov","Dic")&amp;" "&amp;YEAR(B1296))</f>
        <v/>
      </c>
      <c r="I1296" s="76">
        <f>IF(B1296="","",IF((YEAR(B1296)-YEAR(Config!$C$7))*12+MONTH(B1296)-MONTH(Config!$C$7)&lt;0,"Antes","T"&amp;(INT(((YEAR(B1296)-YEAR(Config!$C$7))*12+MONTH(B1296)-MONTH(Config!$C$7))/3)+1)))</f>
        <v/>
      </c>
      <c r="J1296" s="76">
        <f>IF(E1296="","",IFERROR(INDEX(Config!$C$11:$C$22,MATCH(E1296,Config!$B$11:$B$22,0)),"No"))</f>
        <v/>
      </c>
      <c r="K1296" s="77">
        <f>IF(B1296="","",DATE(YEAR(B1296),MONTH(B1296),1))</f>
        <v/>
      </c>
    </row>
    <row r="1297">
      <c r="B1297" s="78" t="n"/>
      <c r="C1297" s="79" t="n"/>
      <c r="D1297" s="79" t="n"/>
      <c r="E1297" s="79" t="n"/>
      <c r="F1297" s="80" t="n"/>
      <c r="G1297" s="76">
        <f>IF(D1297="","",IFERROR(INDEX(Presupuesto!$C$9:$C$33,MATCH(D1297,Presupuesto!$B$9:$B$33,0)),""))</f>
        <v/>
      </c>
      <c r="H1297" s="76">
        <f>IF(B1297="","",CHOOSE(MONTH(B1297),"Ene","Feb","Mar","Abr","May","Jun","Jul","Ago","Sep","Oct","Nov","Dic")&amp;" "&amp;YEAR(B1297))</f>
        <v/>
      </c>
      <c r="I1297" s="76">
        <f>IF(B1297="","",IF((YEAR(B1297)-YEAR(Config!$C$7))*12+MONTH(B1297)-MONTH(Config!$C$7)&lt;0,"Antes","T"&amp;(INT(((YEAR(B1297)-YEAR(Config!$C$7))*12+MONTH(B1297)-MONTH(Config!$C$7))/3)+1)))</f>
        <v/>
      </c>
      <c r="J1297" s="76">
        <f>IF(E1297="","",IFERROR(INDEX(Config!$C$11:$C$22,MATCH(E1297,Config!$B$11:$B$22,0)),"No"))</f>
        <v/>
      </c>
      <c r="K1297" s="77">
        <f>IF(B1297="","",DATE(YEAR(B1297),MONTH(B1297),1))</f>
        <v/>
      </c>
    </row>
    <row r="1298">
      <c r="B1298" s="78" t="n"/>
      <c r="C1298" s="79" t="n"/>
      <c r="D1298" s="79" t="n"/>
      <c r="E1298" s="79" t="n"/>
      <c r="F1298" s="80" t="n"/>
      <c r="G1298" s="76">
        <f>IF(D1298="","",IFERROR(INDEX(Presupuesto!$C$9:$C$33,MATCH(D1298,Presupuesto!$B$9:$B$33,0)),""))</f>
        <v/>
      </c>
      <c r="H1298" s="76">
        <f>IF(B1298="","",CHOOSE(MONTH(B1298),"Ene","Feb","Mar","Abr","May","Jun","Jul","Ago","Sep","Oct","Nov","Dic")&amp;" "&amp;YEAR(B1298))</f>
        <v/>
      </c>
      <c r="I1298" s="76">
        <f>IF(B1298="","",IF((YEAR(B1298)-YEAR(Config!$C$7))*12+MONTH(B1298)-MONTH(Config!$C$7)&lt;0,"Antes","T"&amp;(INT(((YEAR(B1298)-YEAR(Config!$C$7))*12+MONTH(B1298)-MONTH(Config!$C$7))/3)+1)))</f>
        <v/>
      </c>
      <c r="J1298" s="76">
        <f>IF(E1298="","",IFERROR(INDEX(Config!$C$11:$C$22,MATCH(E1298,Config!$B$11:$B$22,0)),"No"))</f>
        <v/>
      </c>
      <c r="K1298" s="77">
        <f>IF(B1298="","",DATE(YEAR(B1298),MONTH(B1298),1))</f>
        <v/>
      </c>
    </row>
    <row r="1299">
      <c r="B1299" s="78" t="n"/>
      <c r="C1299" s="79" t="n"/>
      <c r="D1299" s="79" t="n"/>
      <c r="E1299" s="79" t="n"/>
      <c r="F1299" s="80" t="n"/>
      <c r="G1299" s="76">
        <f>IF(D1299="","",IFERROR(INDEX(Presupuesto!$C$9:$C$33,MATCH(D1299,Presupuesto!$B$9:$B$33,0)),""))</f>
        <v/>
      </c>
      <c r="H1299" s="76">
        <f>IF(B1299="","",CHOOSE(MONTH(B1299),"Ene","Feb","Mar","Abr","May","Jun","Jul","Ago","Sep","Oct","Nov","Dic")&amp;" "&amp;YEAR(B1299))</f>
        <v/>
      </c>
      <c r="I1299" s="76">
        <f>IF(B1299="","",IF((YEAR(B1299)-YEAR(Config!$C$7))*12+MONTH(B1299)-MONTH(Config!$C$7)&lt;0,"Antes","T"&amp;(INT(((YEAR(B1299)-YEAR(Config!$C$7))*12+MONTH(B1299)-MONTH(Config!$C$7))/3)+1)))</f>
        <v/>
      </c>
      <c r="J1299" s="76">
        <f>IF(E1299="","",IFERROR(INDEX(Config!$C$11:$C$22,MATCH(E1299,Config!$B$11:$B$22,0)),"No"))</f>
        <v/>
      </c>
      <c r="K1299" s="77">
        <f>IF(B1299="","",DATE(YEAR(B1299),MONTH(B1299),1))</f>
        <v/>
      </c>
    </row>
    <row r="1300">
      <c r="B1300" s="78" t="n"/>
      <c r="C1300" s="79" t="n"/>
      <c r="D1300" s="79" t="n"/>
      <c r="E1300" s="79" t="n"/>
      <c r="F1300" s="80" t="n"/>
      <c r="G1300" s="76">
        <f>IF(D1300="","",IFERROR(INDEX(Presupuesto!$C$9:$C$33,MATCH(D1300,Presupuesto!$B$9:$B$33,0)),""))</f>
        <v/>
      </c>
      <c r="H1300" s="76">
        <f>IF(B1300="","",CHOOSE(MONTH(B1300),"Ene","Feb","Mar","Abr","May","Jun","Jul","Ago","Sep","Oct","Nov","Dic")&amp;" "&amp;YEAR(B1300))</f>
        <v/>
      </c>
      <c r="I1300" s="76">
        <f>IF(B1300="","",IF((YEAR(B1300)-YEAR(Config!$C$7))*12+MONTH(B1300)-MONTH(Config!$C$7)&lt;0,"Antes","T"&amp;(INT(((YEAR(B1300)-YEAR(Config!$C$7))*12+MONTH(B1300)-MONTH(Config!$C$7))/3)+1)))</f>
        <v/>
      </c>
      <c r="J1300" s="76">
        <f>IF(E1300="","",IFERROR(INDEX(Config!$C$11:$C$22,MATCH(E1300,Config!$B$11:$B$22,0)),"No"))</f>
        <v/>
      </c>
      <c r="K1300" s="77">
        <f>IF(B1300="","",DATE(YEAR(B1300),MONTH(B1300),1))</f>
        <v/>
      </c>
    </row>
    <row r="1301">
      <c r="B1301" s="78" t="n"/>
      <c r="C1301" s="79" t="n"/>
      <c r="D1301" s="79" t="n"/>
      <c r="E1301" s="79" t="n"/>
      <c r="F1301" s="80" t="n"/>
      <c r="G1301" s="76">
        <f>IF(D1301="","",IFERROR(INDEX(Presupuesto!$C$9:$C$33,MATCH(D1301,Presupuesto!$B$9:$B$33,0)),""))</f>
        <v/>
      </c>
      <c r="H1301" s="76">
        <f>IF(B1301="","",CHOOSE(MONTH(B1301),"Ene","Feb","Mar","Abr","May","Jun","Jul","Ago","Sep","Oct","Nov","Dic")&amp;" "&amp;YEAR(B1301))</f>
        <v/>
      </c>
      <c r="I1301" s="76">
        <f>IF(B1301="","",IF((YEAR(B1301)-YEAR(Config!$C$7))*12+MONTH(B1301)-MONTH(Config!$C$7)&lt;0,"Antes","T"&amp;(INT(((YEAR(B1301)-YEAR(Config!$C$7))*12+MONTH(B1301)-MONTH(Config!$C$7))/3)+1)))</f>
        <v/>
      </c>
      <c r="J1301" s="76">
        <f>IF(E1301="","",IFERROR(INDEX(Config!$C$11:$C$22,MATCH(E1301,Config!$B$11:$B$22,0)),"No"))</f>
        <v/>
      </c>
      <c r="K1301" s="77">
        <f>IF(B1301="","",DATE(YEAR(B1301),MONTH(B1301),1))</f>
        <v/>
      </c>
    </row>
    <row r="1302">
      <c r="B1302" s="78" t="n"/>
      <c r="C1302" s="79" t="n"/>
      <c r="D1302" s="79" t="n"/>
      <c r="E1302" s="79" t="n"/>
      <c r="F1302" s="80" t="n"/>
      <c r="G1302" s="76">
        <f>IF(D1302="","",IFERROR(INDEX(Presupuesto!$C$9:$C$33,MATCH(D1302,Presupuesto!$B$9:$B$33,0)),""))</f>
        <v/>
      </c>
      <c r="H1302" s="76">
        <f>IF(B1302="","",CHOOSE(MONTH(B1302),"Ene","Feb","Mar","Abr","May","Jun","Jul","Ago","Sep","Oct","Nov","Dic")&amp;" "&amp;YEAR(B1302))</f>
        <v/>
      </c>
      <c r="I1302" s="76">
        <f>IF(B1302="","",IF((YEAR(B1302)-YEAR(Config!$C$7))*12+MONTH(B1302)-MONTH(Config!$C$7)&lt;0,"Antes","T"&amp;(INT(((YEAR(B1302)-YEAR(Config!$C$7))*12+MONTH(B1302)-MONTH(Config!$C$7))/3)+1)))</f>
        <v/>
      </c>
      <c r="J1302" s="76">
        <f>IF(E1302="","",IFERROR(INDEX(Config!$C$11:$C$22,MATCH(E1302,Config!$B$11:$B$22,0)),"No"))</f>
        <v/>
      </c>
      <c r="K1302" s="77">
        <f>IF(B1302="","",DATE(YEAR(B1302),MONTH(B1302),1))</f>
        <v/>
      </c>
    </row>
    <row r="1303">
      <c r="B1303" s="78" t="n"/>
      <c r="C1303" s="79" t="n"/>
      <c r="D1303" s="79" t="n"/>
      <c r="E1303" s="79" t="n"/>
      <c r="F1303" s="80" t="n"/>
      <c r="G1303" s="76">
        <f>IF(D1303="","",IFERROR(INDEX(Presupuesto!$C$9:$C$33,MATCH(D1303,Presupuesto!$B$9:$B$33,0)),""))</f>
        <v/>
      </c>
      <c r="H1303" s="76">
        <f>IF(B1303="","",CHOOSE(MONTH(B1303),"Ene","Feb","Mar","Abr","May","Jun","Jul","Ago","Sep","Oct","Nov","Dic")&amp;" "&amp;YEAR(B1303))</f>
        <v/>
      </c>
      <c r="I1303" s="76">
        <f>IF(B1303="","",IF((YEAR(B1303)-YEAR(Config!$C$7))*12+MONTH(B1303)-MONTH(Config!$C$7)&lt;0,"Antes","T"&amp;(INT(((YEAR(B1303)-YEAR(Config!$C$7))*12+MONTH(B1303)-MONTH(Config!$C$7))/3)+1)))</f>
        <v/>
      </c>
      <c r="J1303" s="76">
        <f>IF(E1303="","",IFERROR(INDEX(Config!$C$11:$C$22,MATCH(E1303,Config!$B$11:$B$22,0)),"No"))</f>
        <v/>
      </c>
      <c r="K1303" s="77">
        <f>IF(B1303="","",DATE(YEAR(B1303),MONTH(B1303),1))</f>
        <v/>
      </c>
    </row>
    <row r="1304">
      <c r="B1304" s="78" t="n"/>
      <c r="C1304" s="79" t="n"/>
      <c r="D1304" s="79" t="n"/>
      <c r="E1304" s="79" t="n"/>
      <c r="F1304" s="80" t="n"/>
      <c r="G1304" s="76">
        <f>IF(D1304="","",IFERROR(INDEX(Presupuesto!$C$9:$C$33,MATCH(D1304,Presupuesto!$B$9:$B$33,0)),""))</f>
        <v/>
      </c>
      <c r="H1304" s="76">
        <f>IF(B1304="","",CHOOSE(MONTH(B1304),"Ene","Feb","Mar","Abr","May","Jun","Jul","Ago","Sep","Oct","Nov","Dic")&amp;" "&amp;YEAR(B1304))</f>
        <v/>
      </c>
      <c r="I1304" s="76">
        <f>IF(B1304="","",IF((YEAR(B1304)-YEAR(Config!$C$7))*12+MONTH(B1304)-MONTH(Config!$C$7)&lt;0,"Antes","T"&amp;(INT(((YEAR(B1304)-YEAR(Config!$C$7))*12+MONTH(B1304)-MONTH(Config!$C$7))/3)+1)))</f>
        <v/>
      </c>
      <c r="J1304" s="76">
        <f>IF(E1304="","",IFERROR(INDEX(Config!$C$11:$C$22,MATCH(E1304,Config!$B$11:$B$22,0)),"No"))</f>
        <v/>
      </c>
      <c r="K1304" s="77">
        <f>IF(B1304="","",DATE(YEAR(B1304),MONTH(B1304),1))</f>
        <v/>
      </c>
    </row>
    <row r="1305">
      <c r="B1305" s="78" t="n"/>
      <c r="C1305" s="79" t="n"/>
      <c r="D1305" s="79" t="n"/>
      <c r="E1305" s="79" t="n"/>
      <c r="F1305" s="80" t="n"/>
      <c r="G1305" s="76">
        <f>IF(D1305="","",IFERROR(INDEX(Presupuesto!$C$9:$C$33,MATCH(D1305,Presupuesto!$B$9:$B$33,0)),""))</f>
        <v/>
      </c>
      <c r="H1305" s="76">
        <f>IF(B1305="","",CHOOSE(MONTH(B1305),"Ene","Feb","Mar","Abr","May","Jun","Jul","Ago","Sep","Oct","Nov","Dic")&amp;" "&amp;YEAR(B1305))</f>
        <v/>
      </c>
      <c r="I1305" s="76">
        <f>IF(B1305="","",IF((YEAR(B1305)-YEAR(Config!$C$7))*12+MONTH(B1305)-MONTH(Config!$C$7)&lt;0,"Antes","T"&amp;(INT(((YEAR(B1305)-YEAR(Config!$C$7))*12+MONTH(B1305)-MONTH(Config!$C$7))/3)+1)))</f>
        <v/>
      </c>
      <c r="J1305" s="76">
        <f>IF(E1305="","",IFERROR(INDEX(Config!$C$11:$C$22,MATCH(E1305,Config!$B$11:$B$22,0)),"No"))</f>
        <v/>
      </c>
      <c r="K1305" s="77">
        <f>IF(B1305="","",DATE(YEAR(B1305),MONTH(B1305),1))</f>
        <v/>
      </c>
    </row>
    <row r="1306">
      <c r="B1306" s="78" t="n"/>
      <c r="C1306" s="79" t="n"/>
      <c r="D1306" s="79" t="n"/>
      <c r="E1306" s="79" t="n"/>
      <c r="F1306" s="80" t="n"/>
      <c r="G1306" s="76">
        <f>IF(D1306="","",IFERROR(INDEX(Presupuesto!$C$9:$C$33,MATCH(D1306,Presupuesto!$B$9:$B$33,0)),""))</f>
        <v/>
      </c>
      <c r="H1306" s="76">
        <f>IF(B1306="","",CHOOSE(MONTH(B1306),"Ene","Feb","Mar","Abr","May","Jun","Jul","Ago","Sep","Oct","Nov","Dic")&amp;" "&amp;YEAR(B1306))</f>
        <v/>
      </c>
      <c r="I1306" s="76">
        <f>IF(B1306="","",IF((YEAR(B1306)-YEAR(Config!$C$7))*12+MONTH(B1306)-MONTH(Config!$C$7)&lt;0,"Antes","T"&amp;(INT(((YEAR(B1306)-YEAR(Config!$C$7))*12+MONTH(B1306)-MONTH(Config!$C$7))/3)+1)))</f>
        <v/>
      </c>
      <c r="J1306" s="76">
        <f>IF(E1306="","",IFERROR(INDEX(Config!$C$11:$C$22,MATCH(E1306,Config!$B$11:$B$22,0)),"No"))</f>
        <v/>
      </c>
      <c r="K1306" s="77">
        <f>IF(B1306="","",DATE(YEAR(B1306),MONTH(B1306),1))</f>
        <v/>
      </c>
    </row>
    <row r="1307">
      <c r="B1307" s="78" t="n"/>
      <c r="C1307" s="79" t="n"/>
      <c r="D1307" s="79" t="n"/>
      <c r="E1307" s="79" t="n"/>
      <c r="F1307" s="80" t="n"/>
      <c r="G1307" s="76">
        <f>IF(D1307="","",IFERROR(INDEX(Presupuesto!$C$9:$C$33,MATCH(D1307,Presupuesto!$B$9:$B$33,0)),""))</f>
        <v/>
      </c>
      <c r="H1307" s="76">
        <f>IF(B1307="","",CHOOSE(MONTH(B1307),"Ene","Feb","Mar","Abr","May","Jun","Jul","Ago","Sep","Oct","Nov","Dic")&amp;" "&amp;YEAR(B1307))</f>
        <v/>
      </c>
      <c r="I1307" s="76">
        <f>IF(B1307="","",IF((YEAR(B1307)-YEAR(Config!$C$7))*12+MONTH(B1307)-MONTH(Config!$C$7)&lt;0,"Antes","T"&amp;(INT(((YEAR(B1307)-YEAR(Config!$C$7))*12+MONTH(B1307)-MONTH(Config!$C$7))/3)+1)))</f>
        <v/>
      </c>
      <c r="J1307" s="76">
        <f>IF(E1307="","",IFERROR(INDEX(Config!$C$11:$C$22,MATCH(E1307,Config!$B$11:$B$22,0)),"No"))</f>
        <v/>
      </c>
      <c r="K1307" s="77">
        <f>IF(B1307="","",DATE(YEAR(B1307),MONTH(B1307),1))</f>
        <v/>
      </c>
    </row>
    <row r="1308">
      <c r="B1308" s="78" t="n"/>
      <c r="C1308" s="79" t="n"/>
      <c r="D1308" s="79" t="n"/>
      <c r="E1308" s="79" t="n"/>
      <c r="F1308" s="80" t="n"/>
      <c r="G1308" s="76">
        <f>IF(D1308="","",IFERROR(INDEX(Presupuesto!$C$9:$C$33,MATCH(D1308,Presupuesto!$B$9:$B$33,0)),""))</f>
        <v/>
      </c>
      <c r="H1308" s="76">
        <f>IF(B1308="","",CHOOSE(MONTH(B1308),"Ene","Feb","Mar","Abr","May","Jun","Jul","Ago","Sep","Oct","Nov","Dic")&amp;" "&amp;YEAR(B1308))</f>
        <v/>
      </c>
      <c r="I1308" s="76">
        <f>IF(B1308="","",IF((YEAR(B1308)-YEAR(Config!$C$7))*12+MONTH(B1308)-MONTH(Config!$C$7)&lt;0,"Antes","T"&amp;(INT(((YEAR(B1308)-YEAR(Config!$C$7))*12+MONTH(B1308)-MONTH(Config!$C$7))/3)+1)))</f>
        <v/>
      </c>
      <c r="J1308" s="76">
        <f>IF(E1308="","",IFERROR(INDEX(Config!$C$11:$C$22,MATCH(E1308,Config!$B$11:$B$22,0)),"No"))</f>
        <v/>
      </c>
      <c r="K1308" s="77">
        <f>IF(B1308="","",DATE(YEAR(B1308),MONTH(B1308),1))</f>
        <v/>
      </c>
    </row>
    <row r="1309">
      <c r="B1309" s="78" t="n"/>
      <c r="C1309" s="79" t="n"/>
      <c r="D1309" s="79" t="n"/>
      <c r="E1309" s="79" t="n"/>
      <c r="F1309" s="80" t="n"/>
      <c r="G1309" s="76">
        <f>IF(D1309="","",IFERROR(INDEX(Presupuesto!$C$9:$C$33,MATCH(D1309,Presupuesto!$B$9:$B$33,0)),""))</f>
        <v/>
      </c>
      <c r="H1309" s="76">
        <f>IF(B1309="","",CHOOSE(MONTH(B1309),"Ene","Feb","Mar","Abr","May","Jun","Jul","Ago","Sep","Oct","Nov","Dic")&amp;" "&amp;YEAR(B1309))</f>
        <v/>
      </c>
      <c r="I1309" s="76">
        <f>IF(B1309="","",IF((YEAR(B1309)-YEAR(Config!$C$7))*12+MONTH(B1309)-MONTH(Config!$C$7)&lt;0,"Antes","T"&amp;(INT(((YEAR(B1309)-YEAR(Config!$C$7))*12+MONTH(B1309)-MONTH(Config!$C$7))/3)+1)))</f>
        <v/>
      </c>
      <c r="J1309" s="76">
        <f>IF(E1309="","",IFERROR(INDEX(Config!$C$11:$C$22,MATCH(E1309,Config!$B$11:$B$22,0)),"No"))</f>
        <v/>
      </c>
      <c r="K1309" s="77">
        <f>IF(B1309="","",DATE(YEAR(B1309),MONTH(B1309),1))</f>
        <v/>
      </c>
    </row>
    <row r="1310">
      <c r="B1310" s="78" t="n"/>
      <c r="C1310" s="79" t="n"/>
      <c r="D1310" s="79" t="n"/>
      <c r="E1310" s="79" t="n"/>
      <c r="F1310" s="80" t="n"/>
      <c r="G1310" s="76">
        <f>IF(D1310="","",IFERROR(INDEX(Presupuesto!$C$9:$C$33,MATCH(D1310,Presupuesto!$B$9:$B$33,0)),""))</f>
        <v/>
      </c>
      <c r="H1310" s="76">
        <f>IF(B1310="","",CHOOSE(MONTH(B1310),"Ene","Feb","Mar","Abr","May","Jun","Jul","Ago","Sep","Oct","Nov","Dic")&amp;" "&amp;YEAR(B1310))</f>
        <v/>
      </c>
      <c r="I1310" s="76">
        <f>IF(B1310="","",IF((YEAR(B1310)-YEAR(Config!$C$7))*12+MONTH(B1310)-MONTH(Config!$C$7)&lt;0,"Antes","T"&amp;(INT(((YEAR(B1310)-YEAR(Config!$C$7))*12+MONTH(B1310)-MONTH(Config!$C$7))/3)+1)))</f>
        <v/>
      </c>
      <c r="J1310" s="76">
        <f>IF(E1310="","",IFERROR(INDEX(Config!$C$11:$C$22,MATCH(E1310,Config!$B$11:$B$22,0)),"No"))</f>
        <v/>
      </c>
      <c r="K1310" s="77">
        <f>IF(B1310="","",DATE(YEAR(B1310),MONTH(B1310),1))</f>
        <v/>
      </c>
    </row>
    <row r="1311">
      <c r="B1311" s="78" t="n"/>
      <c r="C1311" s="79" t="n"/>
      <c r="D1311" s="79" t="n"/>
      <c r="E1311" s="79" t="n"/>
      <c r="F1311" s="80" t="n"/>
      <c r="G1311" s="76">
        <f>IF(D1311="","",IFERROR(INDEX(Presupuesto!$C$9:$C$33,MATCH(D1311,Presupuesto!$B$9:$B$33,0)),""))</f>
        <v/>
      </c>
      <c r="H1311" s="76">
        <f>IF(B1311="","",CHOOSE(MONTH(B1311),"Ene","Feb","Mar","Abr","May","Jun","Jul","Ago","Sep","Oct","Nov","Dic")&amp;" "&amp;YEAR(B1311))</f>
        <v/>
      </c>
      <c r="I1311" s="76">
        <f>IF(B1311="","",IF((YEAR(B1311)-YEAR(Config!$C$7))*12+MONTH(B1311)-MONTH(Config!$C$7)&lt;0,"Antes","T"&amp;(INT(((YEAR(B1311)-YEAR(Config!$C$7))*12+MONTH(B1311)-MONTH(Config!$C$7))/3)+1)))</f>
        <v/>
      </c>
      <c r="J1311" s="76">
        <f>IF(E1311="","",IFERROR(INDEX(Config!$C$11:$C$22,MATCH(E1311,Config!$B$11:$B$22,0)),"No"))</f>
        <v/>
      </c>
      <c r="K1311" s="77">
        <f>IF(B1311="","",DATE(YEAR(B1311),MONTH(B1311),1))</f>
        <v/>
      </c>
    </row>
    <row r="1312">
      <c r="B1312" s="78" t="n"/>
      <c r="C1312" s="79" t="n"/>
      <c r="D1312" s="79" t="n"/>
      <c r="E1312" s="79" t="n"/>
      <c r="F1312" s="80" t="n"/>
      <c r="G1312" s="76">
        <f>IF(D1312="","",IFERROR(INDEX(Presupuesto!$C$9:$C$33,MATCH(D1312,Presupuesto!$B$9:$B$33,0)),""))</f>
        <v/>
      </c>
      <c r="H1312" s="76">
        <f>IF(B1312="","",CHOOSE(MONTH(B1312),"Ene","Feb","Mar","Abr","May","Jun","Jul","Ago","Sep","Oct","Nov","Dic")&amp;" "&amp;YEAR(B1312))</f>
        <v/>
      </c>
      <c r="I1312" s="76">
        <f>IF(B1312="","",IF((YEAR(B1312)-YEAR(Config!$C$7))*12+MONTH(B1312)-MONTH(Config!$C$7)&lt;0,"Antes","T"&amp;(INT(((YEAR(B1312)-YEAR(Config!$C$7))*12+MONTH(B1312)-MONTH(Config!$C$7))/3)+1)))</f>
        <v/>
      </c>
      <c r="J1312" s="76">
        <f>IF(E1312="","",IFERROR(INDEX(Config!$C$11:$C$22,MATCH(E1312,Config!$B$11:$B$22,0)),"No"))</f>
        <v/>
      </c>
      <c r="K1312" s="77">
        <f>IF(B1312="","",DATE(YEAR(B1312),MONTH(B1312),1))</f>
        <v/>
      </c>
    </row>
    <row r="1313">
      <c r="B1313" s="78" t="n"/>
      <c r="C1313" s="79" t="n"/>
      <c r="D1313" s="79" t="n"/>
      <c r="E1313" s="79" t="n"/>
      <c r="F1313" s="80" t="n"/>
      <c r="G1313" s="76">
        <f>IF(D1313="","",IFERROR(INDEX(Presupuesto!$C$9:$C$33,MATCH(D1313,Presupuesto!$B$9:$B$33,0)),""))</f>
        <v/>
      </c>
      <c r="H1313" s="76">
        <f>IF(B1313="","",CHOOSE(MONTH(B1313),"Ene","Feb","Mar","Abr","May","Jun","Jul","Ago","Sep","Oct","Nov","Dic")&amp;" "&amp;YEAR(B1313))</f>
        <v/>
      </c>
      <c r="I1313" s="76">
        <f>IF(B1313="","",IF((YEAR(B1313)-YEAR(Config!$C$7))*12+MONTH(B1313)-MONTH(Config!$C$7)&lt;0,"Antes","T"&amp;(INT(((YEAR(B1313)-YEAR(Config!$C$7))*12+MONTH(B1313)-MONTH(Config!$C$7))/3)+1)))</f>
        <v/>
      </c>
      <c r="J1313" s="76">
        <f>IF(E1313="","",IFERROR(INDEX(Config!$C$11:$C$22,MATCH(E1313,Config!$B$11:$B$22,0)),"No"))</f>
        <v/>
      </c>
      <c r="K1313" s="77">
        <f>IF(B1313="","",DATE(YEAR(B1313),MONTH(B1313),1))</f>
        <v/>
      </c>
    </row>
    <row r="1314">
      <c r="B1314" s="78" t="n"/>
      <c r="C1314" s="79" t="n"/>
      <c r="D1314" s="79" t="n"/>
      <c r="E1314" s="79" t="n"/>
      <c r="F1314" s="80" t="n"/>
      <c r="G1314" s="76">
        <f>IF(D1314="","",IFERROR(INDEX(Presupuesto!$C$9:$C$33,MATCH(D1314,Presupuesto!$B$9:$B$33,0)),""))</f>
        <v/>
      </c>
      <c r="H1314" s="76">
        <f>IF(B1314="","",CHOOSE(MONTH(B1314),"Ene","Feb","Mar","Abr","May","Jun","Jul","Ago","Sep","Oct","Nov","Dic")&amp;" "&amp;YEAR(B1314))</f>
        <v/>
      </c>
      <c r="I1314" s="76">
        <f>IF(B1314="","",IF((YEAR(B1314)-YEAR(Config!$C$7))*12+MONTH(B1314)-MONTH(Config!$C$7)&lt;0,"Antes","T"&amp;(INT(((YEAR(B1314)-YEAR(Config!$C$7))*12+MONTH(B1314)-MONTH(Config!$C$7))/3)+1)))</f>
        <v/>
      </c>
      <c r="J1314" s="76">
        <f>IF(E1314="","",IFERROR(INDEX(Config!$C$11:$C$22,MATCH(E1314,Config!$B$11:$B$22,0)),"No"))</f>
        <v/>
      </c>
      <c r="K1314" s="77">
        <f>IF(B1314="","",DATE(YEAR(B1314),MONTH(B1314),1))</f>
        <v/>
      </c>
    </row>
    <row r="1315">
      <c r="B1315" s="78" t="n"/>
      <c r="C1315" s="79" t="n"/>
      <c r="D1315" s="79" t="n"/>
      <c r="E1315" s="79" t="n"/>
      <c r="F1315" s="80" t="n"/>
      <c r="G1315" s="76">
        <f>IF(D1315="","",IFERROR(INDEX(Presupuesto!$C$9:$C$33,MATCH(D1315,Presupuesto!$B$9:$B$33,0)),""))</f>
        <v/>
      </c>
      <c r="H1315" s="76">
        <f>IF(B1315="","",CHOOSE(MONTH(B1315),"Ene","Feb","Mar","Abr","May","Jun","Jul","Ago","Sep","Oct","Nov","Dic")&amp;" "&amp;YEAR(B1315))</f>
        <v/>
      </c>
      <c r="I1315" s="76">
        <f>IF(B1315="","",IF((YEAR(B1315)-YEAR(Config!$C$7))*12+MONTH(B1315)-MONTH(Config!$C$7)&lt;0,"Antes","T"&amp;(INT(((YEAR(B1315)-YEAR(Config!$C$7))*12+MONTH(B1315)-MONTH(Config!$C$7))/3)+1)))</f>
        <v/>
      </c>
      <c r="J1315" s="76">
        <f>IF(E1315="","",IFERROR(INDEX(Config!$C$11:$C$22,MATCH(E1315,Config!$B$11:$B$22,0)),"No"))</f>
        <v/>
      </c>
      <c r="K1315" s="77">
        <f>IF(B1315="","",DATE(YEAR(B1315),MONTH(B1315),1))</f>
        <v/>
      </c>
    </row>
    <row r="1316">
      <c r="B1316" s="78" t="n"/>
      <c r="C1316" s="79" t="n"/>
      <c r="D1316" s="79" t="n"/>
      <c r="E1316" s="79" t="n"/>
      <c r="F1316" s="80" t="n"/>
      <c r="G1316" s="76">
        <f>IF(D1316="","",IFERROR(INDEX(Presupuesto!$C$9:$C$33,MATCH(D1316,Presupuesto!$B$9:$B$33,0)),""))</f>
        <v/>
      </c>
      <c r="H1316" s="76">
        <f>IF(B1316="","",CHOOSE(MONTH(B1316),"Ene","Feb","Mar","Abr","May","Jun","Jul","Ago","Sep","Oct","Nov","Dic")&amp;" "&amp;YEAR(B1316))</f>
        <v/>
      </c>
      <c r="I1316" s="76">
        <f>IF(B1316="","",IF((YEAR(B1316)-YEAR(Config!$C$7))*12+MONTH(B1316)-MONTH(Config!$C$7)&lt;0,"Antes","T"&amp;(INT(((YEAR(B1316)-YEAR(Config!$C$7))*12+MONTH(B1316)-MONTH(Config!$C$7))/3)+1)))</f>
        <v/>
      </c>
      <c r="J1316" s="76">
        <f>IF(E1316="","",IFERROR(INDEX(Config!$C$11:$C$22,MATCH(E1316,Config!$B$11:$B$22,0)),"No"))</f>
        <v/>
      </c>
      <c r="K1316" s="77">
        <f>IF(B1316="","",DATE(YEAR(B1316),MONTH(B1316),1))</f>
        <v/>
      </c>
    </row>
    <row r="1317">
      <c r="B1317" s="78" t="n"/>
      <c r="C1317" s="79" t="n"/>
      <c r="D1317" s="79" t="n"/>
      <c r="E1317" s="79" t="n"/>
      <c r="F1317" s="80" t="n"/>
      <c r="G1317" s="76">
        <f>IF(D1317="","",IFERROR(INDEX(Presupuesto!$C$9:$C$33,MATCH(D1317,Presupuesto!$B$9:$B$33,0)),""))</f>
        <v/>
      </c>
      <c r="H1317" s="76">
        <f>IF(B1317="","",CHOOSE(MONTH(B1317),"Ene","Feb","Mar","Abr","May","Jun","Jul","Ago","Sep","Oct","Nov","Dic")&amp;" "&amp;YEAR(B1317))</f>
        <v/>
      </c>
      <c r="I1317" s="76">
        <f>IF(B1317="","",IF((YEAR(B1317)-YEAR(Config!$C$7))*12+MONTH(B1317)-MONTH(Config!$C$7)&lt;0,"Antes","T"&amp;(INT(((YEAR(B1317)-YEAR(Config!$C$7))*12+MONTH(B1317)-MONTH(Config!$C$7))/3)+1)))</f>
        <v/>
      </c>
      <c r="J1317" s="76">
        <f>IF(E1317="","",IFERROR(INDEX(Config!$C$11:$C$22,MATCH(E1317,Config!$B$11:$B$22,0)),"No"))</f>
        <v/>
      </c>
      <c r="K1317" s="77">
        <f>IF(B1317="","",DATE(YEAR(B1317),MONTH(B1317),1))</f>
        <v/>
      </c>
    </row>
    <row r="1318">
      <c r="B1318" s="78" t="n"/>
      <c r="C1318" s="79" t="n"/>
      <c r="D1318" s="79" t="n"/>
      <c r="E1318" s="79" t="n"/>
      <c r="F1318" s="80" t="n"/>
      <c r="G1318" s="76">
        <f>IF(D1318="","",IFERROR(INDEX(Presupuesto!$C$9:$C$33,MATCH(D1318,Presupuesto!$B$9:$B$33,0)),""))</f>
        <v/>
      </c>
      <c r="H1318" s="76">
        <f>IF(B1318="","",CHOOSE(MONTH(B1318),"Ene","Feb","Mar","Abr","May","Jun","Jul","Ago","Sep","Oct","Nov","Dic")&amp;" "&amp;YEAR(B1318))</f>
        <v/>
      </c>
      <c r="I1318" s="76">
        <f>IF(B1318="","",IF((YEAR(B1318)-YEAR(Config!$C$7))*12+MONTH(B1318)-MONTH(Config!$C$7)&lt;0,"Antes","T"&amp;(INT(((YEAR(B1318)-YEAR(Config!$C$7))*12+MONTH(B1318)-MONTH(Config!$C$7))/3)+1)))</f>
        <v/>
      </c>
      <c r="J1318" s="76">
        <f>IF(E1318="","",IFERROR(INDEX(Config!$C$11:$C$22,MATCH(E1318,Config!$B$11:$B$22,0)),"No"))</f>
        <v/>
      </c>
      <c r="K1318" s="77">
        <f>IF(B1318="","",DATE(YEAR(B1318),MONTH(B1318),1))</f>
        <v/>
      </c>
    </row>
    <row r="1319">
      <c r="B1319" s="78" t="n"/>
      <c r="C1319" s="79" t="n"/>
      <c r="D1319" s="79" t="n"/>
      <c r="E1319" s="79" t="n"/>
      <c r="F1319" s="80" t="n"/>
      <c r="G1319" s="76">
        <f>IF(D1319="","",IFERROR(INDEX(Presupuesto!$C$9:$C$33,MATCH(D1319,Presupuesto!$B$9:$B$33,0)),""))</f>
        <v/>
      </c>
      <c r="H1319" s="76">
        <f>IF(B1319="","",CHOOSE(MONTH(B1319),"Ene","Feb","Mar","Abr","May","Jun","Jul","Ago","Sep","Oct","Nov","Dic")&amp;" "&amp;YEAR(B1319))</f>
        <v/>
      </c>
      <c r="I1319" s="76">
        <f>IF(B1319="","",IF((YEAR(B1319)-YEAR(Config!$C$7))*12+MONTH(B1319)-MONTH(Config!$C$7)&lt;0,"Antes","T"&amp;(INT(((YEAR(B1319)-YEAR(Config!$C$7))*12+MONTH(B1319)-MONTH(Config!$C$7))/3)+1)))</f>
        <v/>
      </c>
      <c r="J1319" s="76">
        <f>IF(E1319="","",IFERROR(INDEX(Config!$C$11:$C$22,MATCH(E1319,Config!$B$11:$B$22,0)),"No"))</f>
        <v/>
      </c>
      <c r="K1319" s="77">
        <f>IF(B1319="","",DATE(YEAR(B1319),MONTH(B1319),1))</f>
        <v/>
      </c>
    </row>
    <row r="1320">
      <c r="B1320" s="78" t="n"/>
      <c r="C1320" s="79" t="n"/>
      <c r="D1320" s="79" t="n"/>
      <c r="E1320" s="79" t="n"/>
      <c r="F1320" s="80" t="n"/>
      <c r="G1320" s="76">
        <f>IF(D1320="","",IFERROR(INDEX(Presupuesto!$C$9:$C$33,MATCH(D1320,Presupuesto!$B$9:$B$33,0)),""))</f>
        <v/>
      </c>
      <c r="H1320" s="76">
        <f>IF(B1320="","",CHOOSE(MONTH(B1320),"Ene","Feb","Mar","Abr","May","Jun","Jul","Ago","Sep","Oct","Nov","Dic")&amp;" "&amp;YEAR(B1320))</f>
        <v/>
      </c>
      <c r="I1320" s="76">
        <f>IF(B1320="","",IF((YEAR(B1320)-YEAR(Config!$C$7))*12+MONTH(B1320)-MONTH(Config!$C$7)&lt;0,"Antes","T"&amp;(INT(((YEAR(B1320)-YEAR(Config!$C$7))*12+MONTH(B1320)-MONTH(Config!$C$7))/3)+1)))</f>
        <v/>
      </c>
      <c r="J1320" s="76">
        <f>IF(E1320="","",IFERROR(INDEX(Config!$C$11:$C$22,MATCH(E1320,Config!$B$11:$B$22,0)),"No"))</f>
        <v/>
      </c>
      <c r="K1320" s="77">
        <f>IF(B1320="","",DATE(YEAR(B1320),MONTH(B1320),1))</f>
        <v/>
      </c>
    </row>
    <row r="1321">
      <c r="B1321" s="78" t="n"/>
      <c r="C1321" s="79" t="n"/>
      <c r="D1321" s="79" t="n"/>
      <c r="E1321" s="79" t="n"/>
      <c r="F1321" s="80" t="n"/>
      <c r="G1321" s="76">
        <f>IF(D1321="","",IFERROR(INDEX(Presupuesto!$C$9:$C$33,MATCH(D1321,Presupuesto!$B$9:$B$33,0)),""))</f>
        <v/>
      </c>
      <c r="H1321" s="76">
        <f>IF(B1321="","",CHOOSE(MONTH(B1321),"Ene","Feb","Mar","Abr","May","Jun","Jul","Ago","Sep","Oct","Nov","Dic")&amp;" "&amp;YEAR(B1321))</f>
        <v/>
      </c>
      <c r="I1321" s="76">
        <f>IF(B1321="","",IF((YEAR(B1321)-YEAR(Config!$C$7))*12+MONTH(B1321)-MONTH(Config!$C$7)&lt;0,"Antes","T"&amp;(INT(((YEAR(B1321)-YEAR(Config!$C$7))*12+MONTH(B1321)-MONTH(Config!$C$7))/3)+1)))</f>
        <v/>
      </c>
      <c r="J1321" s="76">
        <f>IF(E1321="","",IFERROR(INDEX(Config!$C$11:$C$22,MATCH(E1321,Config!$B$11:$B$22,0)),"No"))</f>
        <v/>
      </c>
      <c r="K1321" s="77">
        <f>IF(B1321="","",DATE(YEAR(B1321),MONTH(B1321),1))</f>
        <v/>
      </c>
    </row>
    <row r="1322">
      <c r="B1322" s="78" t="n"/>
      <c r="C1322" s="79" t="n"/>
      <c r="D1322" s="79" t="n"/>
      <c r="E1322" s="79" t="n"/>
      <c r="F1322" s="80" t="n"/>
      <c r="G1322" s="76">
        <f>IF(D1322="","",IFERROR(INDEX(Presupuesto!$C$9:$C$33,MATCH(D1322,Presupuesto!$B$9:$B$33,0)),""))</f>
        <v/>
      </c>
      <c r="H1322" s="76">
        <f>IF(B1322="","",CHOOSE(MONTH(B1322),"Ene","Feb","Mar","Abr","May","Jun","Jul","Ago","Sep","Oct","Nov","Dic")&amp;" "&amp;YEAR(B1322))</f>
        <v/>
      </c>
      <c r="I1322" s="76">
        <f>IF(B1322="","",IF((YEAR(B1322)-YEAR(Config!$C$7))*12+MONTH(B1322)-MONTH(Config!$C$7)&lt;0,"Antes","T"&amp;(INT(((YEAR(B1322)-YEAR(Config!$C$7))*12+MONTH(B1322)-MONTH(Config!$C$7))/3)+1)))</f>
        <v/>
      </c>
      <c r="J1322" s="76">
        <f>IF(E1322="","",IFERROR(INDEX(Config!$C$11:$C$22,MATCH(E1322,Config!$B$11:$B$22,0)),"No"))</f>
        <v/>
      </c>
      <c r="K1322" s="77">
        <f>IF(B1322="","",DATE(YEAR(B1322),MONTH(B1322),1))</f>
        <v/>
      </c>
    </row>
    <row r="1323">
      <c r="B1323" s="78" t="n"/>
      <c r="C1323" s="79" t="n"/>
      <c r="D1323" s="79" t="n"/>
      <c r="E1323" s="79" t="n"/>
      <c r="F1323" s="80" t="n"/>
      <c r="G1323" s="76">
        <f>IF(D1323="","",IFERROR(INDEX(Presupuesto!$C$9:$C$33,MATCH(D1323,Presupuesto!$B$9:$B$33,0)),""))</f>
        <v/>
      </c>
      <c r="H1323" s="76">
        <f>IF(B1323="","",CHOOSE(MONTH(B1323),"Ene","Feb","Mar","Abr","May","Jun","Jul","Ago","Sep","Oct","Nov","Dic")&amp;" "&amp;YEAR(B1323))</f>
        <v/>
      </c>
      <c r="I1323" s="76">
        <f>IF(B1323="","",IF((YEAR(B1323)-YEAR(Config!$C$7))*12+MONTH(B1323)-MONTH(Config!$C$7)&lt;0,"Antes","T"&amp;(INT(((YEAR(B1323)-YEAR(Config!$C$7))*12+MONTH(B1323)-MONTH(Config!$C$7))/3)+1)))</f>
        <v/>
      </c>
      <c r="J1323" s="76">
        <f>IF(E1323="","",IFERROR(INDEX(Config!$C$11:$C$22,MATCH(E1323,Config!$B$11:$B$22,0)),"No"))</f>
        <v/>
      </c>
      <c r="K1323" s="77">
        <f>IF(B1323="","",DATE(YEAR(B1323),MONTH(B1323),1))</f>
        <v/>
      </c>
    </row>
    <row r="1324">
      <c r="B1324" s="78" t="n"/>
      <c r="C1324" s="79" t="n"/>
      <c r="D1324" s="79" t="n"/>
      <c r="E1324" s="79" t="n"/>
      <c r="F1324" s="80" t="n"/>
      <c r="G1324" s="76">
        <f>IF(D1324="","",IFERROR(INDEX(Presupuesto!$C$9:$C$33,MATCH(D1324,Presupuesto!$B$9:$B$33,0)),""))</f>
        <v/>
      </c>
      <c r="H1324" s="76">
        <f>IF(B1324="","",CHOOSE(MONTH(B1324),"Ene","Feb","Mar","Abr","May","Jun","Jul","Ago","Sep","Oct","Nov","Dic")&amp;" "&amp;YEAR(B1324))</f>
        <v/>
      </c>
      <c r="I1324" s="76">
        <f>IF(B1324="","",IF((YEAR(B1324)-YEAR(Config!$C$7))*12+MONTH(B1324)-MONTH(Config!$C$7)&lt;0,"Antes","T"&amp;(INT(((YEAR(B1324)-YEAR(Config!$C$7))*12+MONTH(B1324)-MONTH(Config!$C$7))/3)+1)))</f>
        <v/>
      </c>
      <c r="J1324" s="76">
        <f>IF(E1324="","",IFERROR(INDEX(Config!$C$11:$C$22,MATCH(E1324,Config!$B$11:$B$22,0)),"No"))</f>
        <v/>
      </c>
      <c r="K1324" s="77">
        <f>IF(B1324="","",DATE(YEAR(B1324),MONTH(B1324),1))</f>
        <v/>
      </c>
    </row>
    <row r="1325">
      <c r="B1325" s="78" t="n"/>
      <c r="C1325" s="79" t="n"/>
      <c r="D1325" s="79" t="n"/>
      <c r="E1325" s="79" t="n"/>
      <c r="F1325" s="80" t="n"/>
      <c r="G1325" s="76">
        <f>IF(D1325="","",IFERROR(INDEX(Presupuesto!$C$9:$C$33,MATCH(D1325,Presupuesto!$B$9:$B$33,0)),""))</f>
        <v/>
      </c>
      <c r="H1325" s="76">
        <f>IF(B1325="","",CHOOSE(MONTH(B1325),"Ene","Feb","Mar","Abr","May","Jun","Jul","Ago","Sep","Oct","Nov","Dic")&amp;" "&amp;YEAR(B1325))</f>
        <v/>
      </c>
      <c r="I1325" s="76">
        <f>IF(B1325="","",IF((YEAR(B1325)-YEAR(Config!$C$7))*12+MONTH(B1325)-MONTH(Config!$C$7)&lt;0,"Antes","T"&amp;(INT(((YEAR(B1325)-YEAR(Config!$C$7))*12+MONTH(B1325)-MONTH(Config!$C$7))/3)+1)))</f>
        <v/>
      </c>
      <c r="J1325" s="76">
        <f>IF(E1325="","",IFERROR(INDEX(Config!$C$11:$C$22,MATCH(E1325,Config!$B$11:$B$22,0)),"No"))</f>
        <v/>
      </c>
      <c r="K1325" s="77">
        <f>IF(B1325="","",DATE(YEAR(B1325),MONTH(B1325),1))</f>
        <v/>
      </c>
    </row>
    <row r="1326">
      <c r="B1326" s="78" t="n"/>
      <c r="C1326" s="79" t="n"/>
      <c r="D1326" s="79" t="n"/>
      <c r="E1326" s="79" t="n"/>
      <c r="F1326" s="80" t="n"/>
      <c r="G1326" s="76">
        <f>IF(D1326="","",IFERROR(INDEX(Presupuesto!$C$9:$C$33,MATCH(D1326,Presupuesto!$B$9:$B$33,0)),""))</f>
        <v/>
      </c>
      <c r="H1326" s="76">
        <f>IF(B1326="","",CHOOSE(MONTH(B1326),"Ene","Feb","Mar","Abr","May","Jun","Jul","Ago","Sep","Oct","Nov","Dic")&amp;" "&amp;YEAR(B1326))</f>
        <v/>
      </c>
      <c r="I1326" s="76">
        <f>IF(B1326="","",IF((YEAR(B1326)-YEAR(Config!$C$7))*12+MONTH(B1326)-MONTH(Config!$C$7)&lt;0,"Antes","T"&amp;(INT(((YEAR(B1326)-YEAR(Config!$C$7))*12+MONTH(B1326)-MONTH(Config!$C$7))/3)+1)))</f>
        <v/>
      </c>
      <c r="J1326" s="76">
        <f>IF(E1326="","",IFERROR(INDEX(Config!$C$11:$C$22,MATCH(E1326,Config!$B$11:$B$22,0)),"No"))</f>
        <v/>
      </c>
      <c r="K1326" s="77">
        <f>IF(B1326="","",DATE(YEAR(B1326),MONTH(B1326),1))</f>
        <v/>
      </c>
    </row>
    <row r="1327">
      <c r="B1327" s="78" t="n"/>
      <c r="C1327" s="79" t="n"/>
      <c r="D1327" s="79" t="n"/>
      <c r="E1327" s="79" t="n"/>
      <c r="F1327" s="80" t="n"/>
      <c r="G1327" s="76">
        <f>IF(D1327="","",IFERROR(INDEX(Presupuesto!$C$9:$C$33,MATCH(D1327,Presupuesto!$B$9:$B$33,0)),""))</f>
        <v/>
      </c>
      <c r="H1327" s="76">
        <f>IF(B1327="","",CHOOSE(MONTH(B1327),"Ene","Feb","Mar","Abr","May","Jun","Jul","Ago","Sep","Oct","Nov","Dic")&amp;" "&amp;YEAR(B1327))</f>
        <v/>
      </c>
      <c r="I1327" s="76">
        <f>IF(B1327="","",IF((YEAR(B1327)-YEAR(Config!$C$7))*12+MONTH(B1327)-MONTH(Config!$C$7)&lt;0,"Antes","T"&amp;(INT(((YEAR(B1327)-YEAR(Config!$C$7))*12+MONTH(B1327)-MONTH(Config!$C$7))/3)+1)))</f>
        <v/>
      </c>
      <c r="J1327" s="76">
        <f>IF(E1327="","",IFERROR(INDEX(Config!$C$11:$C$22,MATCH(E1327,Config!$B$11:$B$22,0)),"No"))</f>
        <v/>
      </c>
      <c r="K1327" s="77">
        <f>IF(B1327="","",DATE(YEAR(B1327),MONTH(B1327),1))</f>
        <v/>
      </c>
    </row>
    <row r="1328">
      <c r="B1328" s="78" t="n"/>
      <c r="C1328" s="79" t="n"/>
      <c r="D1328" s="79" t="n"/>
      <c r="E1328" s="79" t="n"/>
      <c r="F1328" s="80" t="n"/>
      <c r="G1328" s="76">
        <f>IF(D1328="","",IFERROR(INDEX(Presupuesto!$C$9:$C$33,MATCH(D1328,Presupuesto!$B$9:$B$33,0)),""))</f>
        <v/>
      </c>
      <c r="H1328" s="76">
        <f>IF(B1328="","",CHOOSE(MONTH(B1328),"Ene","Feb","Mar","Abr","May","Jun","Jul","Ago","Sep","Oct","Nov","Dic")&amp;" "&amp;YEAR(B1328))</f>
        <v/>
      </c>
      <c r="I1328" s="76">
        <f>IF(B1328="","",IF((YEAR(B1328)-YEAR(Config!$C$7))*12+MONTH(B1328)-MONTH(Config!$C$7)&lt;0,"Antes","T"&amp;(INT(((YEAR(B1328)-YEAR(Config!$C$7))*12+MONTH(B1328)-MONTH(Config!$C$7))/3)+1)))</f>
        <v/>
      </c>
      <c r="J1328" s="76">
        <f>IF(E1328="","",IFERROR(INDEX(Config!$C$11:$C$22,MATCH(E1328,Config!$B$11:$B$22,0)),"No"))</f>
        <v/>
      </c>
      <c r="K1328" s="77">
        <f>IF(B1328="","",DATE(YEAR(B1328),MONTH(B1328),1))</f>
        <v/>
      </c>
    </row>
    <row r="1329">
      <c r="B1329" s="78" t="n"/>
      <c r="C1329" s="79" t="n"/>
      <c r="D1329" s="79" t="n"/>
      <c r="E1329" s="79" t="n"/>
      <c r="F1329" s="80" t="n"/>
      <c r="G1329" s="76">
        <f>IF(D1329="","",IFERROR(INDEX(Presupuesto!$C$9:$C$33,MATCH(D1329,Presupuesto!$B$9:$B$33,0)),""))</f>
        <v/>
      </c>
      <c r="H1329" s="76">
        <f>IF(B1329="","",CHOOSE(MONTH(B1329),"Ene","Feb","Mar","Abr","May","Jun","Jul","Ago","Sep","Oct","Nov","Dic")&amp;" "&amp;YEAR(B1329))</f>
        <v/>
      </c>
      <c r="I1329" s="76">
        <f>IF(B1329="","",IF((YEAR(B1329)-YEAR(Config!$C$7))*12+MONTH(B1329)-MONTH(Config!$C$7)&lt;0,"Antes","T"&amp;(INT(((YEAR(B1329)-YEAR(Config!$C$7))*12+MONTH(B1329)-MONTH(Config!$C$7))/3)+1)))</f>
        <v/>
      </c>
      <c r="J1329" s="76">
        <f>IF(E1329="","",IFERROR(INDEX(Config!$C$11:$C$22,MATCH(E1329,Config!$B$11:$B$22,0)),"No"))</f>
        <v/>
      </c>
      <c r="K1329" s="77">
        <f>IF(B1329="","",DATE(YEAR(B1329),MONTH(B1329),1))</f>
        <v/>
      </c>
    </row>
    <row r="1330">
      <c r="B1330" s="78" t="n"/>
      <c r="C1330" s="79" t="n"/>
      <c r="D1330" s="79" t="n"/>
      <c r="E1330" s="79" t="n"/>
      <c r="F1330" s="80" t="n"/>
      <c r="G1330" s="76">
        <f>IF(D1330="","",IFERROR(INDEX(Presupuesto!$C$9:$C$33,MATCH(D1330,Presupuesto!$B$9:$B$33,0)),""))</f>
        <v/>
      </c>
      <c r="H1330" s="76">
        <f>IF(B1330="","",CHOOSE(MONTH(B1330),"Ene","Feb","Mar","Abr","May","Jun","Jul","Ago","Sep","Oct","Nov","Dic")&amp;" "&amp;YEAR(B1330))</f>
        <v/>
      </c>
      <c r="I1330" s="76">
        <f>IF(B1330="","",IF((YEAR(B1330)-YEAR(Config!$C$7))*12+MONTH(B1330)-MONTH(Config!$C$7)&lt;0,"Antes","T"&amp;(INT(((YEAR(B1330)-YEAR(Config!$C$7))*12+MONTH(B1330)-MONTH(Config!$C$7))/3)+1)))</f>
        <v/>
      </c>
      <c r="J1330" s="76">
        <f>IF(E1330="","",IFERROR(INDEX(Config!$C$11:$C$22,MATCH(E1330,Config!$B$11:$B$22,0)),"No"))</f>
        <v/>
      </c>
      <c r="K1330" s="77">
        <f>IF(B1330="","",DATE(YEAR(B1330),MONTH(B1330),1))</f>
        <v/>
      </c>
    </row>
    <row r="1331">
      <c r="B1331" s="78" t="n"/>
      <c r="C1331" s="79" t="n"/>
      <c r="D1331" s="79" t="n"/>
      <c r="E1331" s="79" t="n"/>
      <c r="F1331" s="80" t="n"/>
      <c r="G1331" s="76">
        <f>IF(D1331="","",IFERROR(INDEX(Presupuesto!$C$9:$C$33,MATCH(D1331,Presupuesto!$B$9:$B$33,0)),""))</f>
        <v/>
      </c>
      <c r="H1331" s="76">
        <f>IF(B1331="","",CHOOSE(MONTH(B1331),"Ene","Feb","Mar","Abr","May","Jun","Jul","Ago","Sep","Oct","Nov","Dic")&amp;" "&amp;YEAR(B1331))</f>
        <v/>
      </c>
      <c r="I1331" s="76">
        <f>IF(B1331="","",IF((YEAR(B1331)-YEAR(Config!$C$7))*12+MONTH(B1331)-MONTH(Config!$C$7)&lt;0,"Antes","T"&amp;(INT(((YEAR(B1331)-YEAR(Config!$C$7))*12+MONTH(B1331)-MONTH(Config!$C$7))/3)+1)))</f>
        <v/>
      </c>
      <c r="J1331" s="76">
        <f>IF(E1331="","",IFERROR(INDEX(Config!$C$11:$C$22,MATCH(E1331,Config!$B$11:$B$22,0)),"No"))</f>
        <v/>
      </c>
      <c r="K1331" s="77">
        <f>IF(B1331="","",DATE(YEAR(B1331),MONTH(B1331),1))</f>
        <v/>
      </c>
    </row>
    <row r="1332">
      <c r="B1332" s="78" t="n"/>
      <c r="C1332" s="79" t="n"/>
      <c r="D1332" s="79" t="n"/>
      <c r="E1332" s="79" t="n"/>
      <c r="F1332" s="80" t="n"/>
      <c r="G1332" s="76">
        <f>IF(D1332="","",IFERROR(INDEX(Presupuesto!$C$9:$C$33,MATCH(D1332,Presupuesto!$B$9:$B$33,0)),""))</f>
        <v/>
      </c>
      <c r="H1332" s="76">
        <f>IF(B1332="","",CHOOSE(MONTH(B1332),"Ene","Feb","Mar","Abr","May","Jun","Jul","Ago","Sep","Oct","Nov","Dic")&amp;" "&amp;YEAR(B1332))</f>
        <v/>
      </c>
      <c r="I1332" s="76">
        <f>IF(B1332="","",IF((YEAR(B1332)-YEAR(Config!$C$7))*12+MONTH(B1332)-MONTH(Config!$C$7)&lt;0,"Antes","T"&amp;(INT(((YEAR(B1332)-YEAR(Config!$C$7))*12+MONTH(B1332)-MONTH(Config!$C$7))/3)+1)))</f>
        <v/>
      </c>
      <c r="J1332" s="76">
        <f>IF(E1332="","",IFERROR(INDEX(Config!$C$11:$C$22,MATCH(E1332,Config!$B$11:$B$22,0)),"No"))</f>
        <v/>
      </c>
      <c r="K1332" s="77">
        <f>IF(B1332="","",DATE(YEAR(B1332),MONTH(B1332),1))</f>
        <v/>
      </c>
    </row>
    <row r="1333">
      <c r="B1333" s="78" t="n"/>
      <c r="C1333" s="79" t="n"/>
      <c r="D1333" s="79" t="n"/>
      <c r="E1333" s="79" t="n"/>
      <c r="F1333" s="80" t="n"/>
      <c r="G1333" s="76">
        <f>IF(D1333="","",IFERROR(INDEX(Presupuesto!$C$9:$C$33,MATCH(D1333,Presupuesto!$B$9:$B$33,0)),""))</f>
        <v/>
      </c>
      <c r="H1333" s="76">
        <f>IF(B1333="","",CHOOSE(MONTH(B1333),"Ene","Feb","Mar","Abr","May","Jun","Jul","Ago","Sep","Oct","Nov","Dic")&amp;" "&amp;YEAR(B1333))</f>
        <v/>
      </c>
      <c r="I1333" s="76">
        <f>IF(B1333="","",IF((YEAR(B1333)-YEAR(Config!$C$7))*12+MONTH(B1333)-MONTH(Config!$C$7)&lt;0,"Antes","T"&amp;(INT(((YEAR(B1333)-YEAR(Config!$C$7))*12+MONTH(B1333)-MONTH(Config!$C$7))/3)+1)))</f>
        <v/>
      </c>
      <c r="J1333" s="76">
        <f>IF(E1333="","",IFERROR(INDEX(Config!$C$11:$C$22,MATCH(E1333,Config!$B$11:$B$22,0)),"No"))</f>
        <v/>
      </c>
      <c r="K1333" s="77">
        <f>IF(B1333="","",DATE(YEAR(B1333),MONTH(B1333),1))</f>
        <v/>
      </c>
    </row>
    <row r="1334">
      <c r="B1334" s="78" t="n"/>
      <c r="C1334" s="79" t="n"/>
      <c r="D1334" s="79" t="n"/>
      <c r="E1334" s="79" t="n"/>
      <c r="F1334" s="80" t="n"/>
      <c r="G1334" s="76">
        <f>IF(D1334="","",IFERROR(INDEX(Presupuesto!$C$9:$C$33,MATCH(D1334,Presupuesto!$B$9:$B$33,0)),""))</f>
        <v/>
      </c>
      <c r="H1334" s="76">
        <f>IF(B1334="","",CHOOSE(MONTH(B1334),"Ene","Feb","Mar","Abr","May","Jun","Jul","Ago","Sep","Oct","Nov","Dic")&amp;" "&amp;YEAR(B1334))</f>
        <v/>
      </c>
      <c r="I1334" s="76">
        <f>IF(B1334="","",IF((YEAR(B1334)-YEAR(Config!$C$7))*12+MONTH(B1334)-MONTH(Config!$C$7)&lt;0,"Antes","T"&amp;(INT(((YEAR(B1334)-YEAR(Config!$C$7))*12+MONTH(B1334)-MONTH(Config!$C$7))/3)+1)))</f>
        <v/>
      </c>
      <c r="J1334" s="76">
        <f>IF(E1334="","",IFERROR(INDEX(Config!$C$11:$C$22,MATCH(E1334,Config!$B$11:$B$22,0)),"No"))</f>
        <v/>
      </c>
      <c r="K1334" s="77">
        <f>IF(B1334="","",DATE(YEAR(B1334),MONTH(B1334),1))</f>
        <v/>
      </c>
    </row>
    <row r="1335">
      <c r="B1335" s="78" t="n"/>
      <c r="C1335" s="79" t="n"/>
      <c r="D1335" s="79" t="n"/>
      <c r="E1335" s="79" t="n"/>
      <c r="F1335" s="80" t="n"/>
      <c r="G1335" s="76">
        <f>IF(D1335="","",IFERROR(INDEX(Presupuesto!$C$9:$C$33,MATCH(D1335,Presupuesto!$B$9:$B$33,0)),""))</f>
        <v/>
      </c>
      <c r="H1335" s="76">
        <f>IF(B1335="","",CHOOSE(MONTH(B1335),"Ene","Feb","Mar","Abr","May","Jun","Jul","Ago","Sep","Oct","Nov","Dic")&amp;" "&amp;YEAR(B1335))</f>
        <v/>
      </c>
      <c r="I1335" s="76">
        <f>IF(B1335="","",IF((YEAR(B1335)-YEAR(Config!$C$7))*12+MONTH(B1335)-MONTH(Config!$C$7)&lt;0,"Antes","T"&amp;(INT(((YEAR(B1335)-YEAR(Config!$C$7))*12+MONTH(B1335)-MONTH(Config!$C$7))/3)+1)))</f>
        <v/>
      </c>
      <c r="J1335" s="76">
        <f>IF(E1335="","",IFERROR(INDEX(Config!$C$11:$C$22,MATCH(E1335,Config!$B$11:$B$22,0)),"No"))</f>
        <v/>
      </c>
      <c r="K1335" s="77">
        <f>IF(B1335="","",DATE(YEAR(B1335),MONTH(B1335),1))</f>
        <v/>
      </c>
    </row>
    <row r="1336">
      <c r="B1336" s="78" t="n"/>
      <c r="C1336" s="79" t="n"/>
      <c r="D1336" s="79" t="n"/>
      <c r="E1336" s="79" t="n"/>
      <c r="F1336" s="80" t="n"/>
      <c r="G1336" s="76">
        <f>IF(D1336="","",IFERROR(INDEX(Presupuesto!$C$9:$C$33,MATCH(D1336,Presupuesto!$B$9:$B$33,0)),""))</f>
        <v/>
      </c>
      <c r="H1336" s="76">
        <f>IF(B1336="","",CHOOSE(MONTH(B1336),"Ene","Feb","Mar","Abr","May","Jun","Jul","Ago","Sep","Oct","Nov","Dic")&amp;" "&amp;YEAR(B1336))</f>
        <v/>
      </c>
      <c r="I1336" s="76">
        <f>IF(B1336="","",IF((YEAR(B1336)-YEAR(Config!$C$7))*12+MONTH(B1336)-MONTH(Config!$C$7)&lt;0,"Antes","T"&amp;(INT(((YEAR(B1336)-YEAR(Config!$C$7))*12+MONTH(B1336)-MONTH(Config!$C$7))/3)+1)))</f>
        <v/>
      </c>
      <c r="J1336" s="76">
        <f>IF(E1336="","",IFERROR(INDEX(Config!$C$11:$C$22,MATCH(E1336,Config!$B$11:$B$22,0)),"No"))</f>
        <v/>
      </c>
      <c r="K1336" s="77">
        <f>IF(B1336="","",DATE(YEAR(B1336),MONTH(B1336),1))</f>
        <v/>
      </c>
    </row>
    <row r="1337">
      <c r="B1337" s="78" t="n"/>
      <c r="C1337" s="79" t="n"/>
      <c r="D1337" s="79" t="n"/>
      <c r="E1337" s="79" t="n"/>
      <c r="F1337" s="80" t="n"/>
      <c r="G1337" s="76">
        <f>IF(D1337="","",IFERROR(INDEX(Presupuesto!$C$9:$C$33,MATCH(D1337,Presupuesto!$B$9:$B$33,0)),""))</f>
        <v/>
      </c>
      <c r="H1337" s="76">
        <f>IF(B1337="","",CHOOSE(MONTH(B1337),"Ene","Feb","Mar","Abr","May","Jun","Jul","Ago","Sep","Oct","Nov","Dic")&amp;" "&amp;YEAR(B1337))</f>
        <v/>
      </c>
      <c r="I1337" s="76">
        <f>IF(B1337="","",IF((YEAR(B1337)-YEAR(Config!$C$7))*12+MONTH(B1337)-MONTH(Config!$C$7)&lt;0,"Antes","T"&amp;(INT(((YEAR(B1337)-YEAR(Config!$C$7))*12+MONTH(B1337)-MONTH(Config!$C$7))/3)+1)))</f>
        <v/>
      </c>
      <c r="J1337" s="76">
        <f>IF(E1337="","",IFERROR(INDEX(Config!$C$11:$C$22,MATCH(E1337,Config!$B$11:$B$22,0)),"No"))</f>
        <v/>
      </c>
      <c r="K1337" s="77">
        <f>IF(B1337="","",DATE(YEAR(B1337),MONTH(B1337),1))</f>
        <v/>
      </c>
    </row>
    <row r="1338">
      <c r="B1338" s="78" t="n"/>
      <c r="C1338" s="79" t="n"/>
      <c r="D1338" s="79" t="n"/>
      <c r="E1338" s="79" t="n"/>
      <c r="F1338" s="80" t="n"/>
      <c r="G1338" s="76">
        <f>IF(D1338="","",IFERROR(INDEX(Presupuesto!$C$9:$C$33,MATCH(D1338,Presupuesto!$B$9:$B$33,0)),""))</f>
        <v/>
      </c>
      <c r="H1338" s="76">
        <f>IF(B1338="","",CHOOSE(MONTH(B1338),"Ene","Feb","Mar","Abr","May","Jun","Jul","Ago","Sep","Oct","Nov","Dic")&amp;" "&amp;YEAR(B1338))</f>
        <v/>
      </c>
      <c r="I1338" s="76">
        <f>IF(B1338="","",IF((YEAR(B1338)-YEAR(Config!$C$7))*12+MONTH(B1338)-MONTH(Config!$C$7)&lt;0,"Antes","T"&amp;(INT(((YEAR(B1338)-YEAR(Config!$C$7))*12+MONTH(B1338)-MONTH(Config!$C$7))/3)+1)))</f>
        <v/>
      </c>
      <c r="J1338" s="76">
        <f>IF(E1338="","",IFERROR(INDEX(Config!$C$11:$C$22,MATCH(E1338,Config!$B$11:$B$22,0)),"No"))</f>
        <v/>
      </c>
      <c r="K1338" s="77">
        <f>IF(B1338="","",DATE(YEAR(B1338),MONTH(B1338),1))</f>
        <v/>
      </c>
    </row>
    <row r="1339">
      <c r="B1339" s="78" t="n"/>
      <c r="C1339" s="79" t="n"/>
      <c r="D1339" s="79" t="n"/>
      <c r="E1339" s="79" t="n"/>
      <c r="F1339" s="80" t="n"/>
      <c r="G1339" s="76">
        <f>IF(D1339="","",IFERROR(INDEX(Presupuesto!$C$9:$C$33,MATCH(D1339,Presupuesto!$B$9:$B$33,0)),""))</f>
        <v/>
      </c>
      <c r="H1339" s="76">
        <f>IF(B1339="","",CHOOSE(MONTH(B1339),"Ene","Feb","Mar","Abr","May","Jun","Jul","Ago","Sep","Oct","Nov","Dic")&amp;" "&amp;YEAR(B1339))</f>
        <v/>
      </c>
      <c r="I1339" s="76">
        <f>IF(B1339="","",IF((YEAR(B1339)-YEAR(Config!$C$7))*12+MONTH(B1339)-MONTH(Config!$C$7)&lt;0,"Antes","T"&amp;(INT(((YEAR(B1339)-YEAR(Config!$C$7))*12+MONTH(B1339)-MONTH(Config!$C$7))/3)+1)))</f>
        <v/>
      </c>
      <c r="J1339" s="76">
        <f>IF(E1339="","",IFERROR(INDEX(Config!$C$11:$C$22,MATCH(E1339,Config!$B$11:$B$22,0)),"No"))</f>
        <v/>
      </c>
      <c r="K1339" s="77">
        <f>IF(B1339="","",DATE(YEAR(B1339),MONTH(B1339),1))</f>
        <v/>
      </c>
    </row>
    <row r="1340">
      <c r="B1340" s="78" t="n"/>
      <c r="C1340" s="79" t="n"/>
      <c r="D1340" s="79" t="n"/>
      <c r="E1340" s="79" t="n"/>
      <c r="F1340" s="80" t="n"/>
      <c r="G1340" s="76">
        <f>IF(D1340="","",IFERROR(INDEX(Presupuesto!$C$9:$C$33,MATCH(D1340,Presupuesto!$B$9:$B$33,0)),""))</f>
        <v/>
      </c>
      <c r="H1340" s="76">
        <f>IF(B1340="","",CHOOSE(MONTH(B1340),"Ene","Feb","Mar","Abr","May","Jun","Jul","Ago","Sep","Oct","Nov","Dic")&amp;" "&amp;YEAR(B1340))</f>
        <v/>
      </c>
      <c r="I1340" s="76">
        <f>IF(B1340="","",IF((YEAR(B1340)-YEAR(Config!$C$7))*12+MONTH(B1340)-MONTH(Config!$C$7)&lt;0,"Antes","T"&amp;(INT(((YEAR(B1340)-YEAR(Config!$C$7))*12+MONTH(B1340)-MONTH(Config!$C$7))/3)+1)))</f>
        <v/>
      </c>
      <c r="J1340" s="76">
        <f>IF(E1340="","",IFERROR(INDEX(Config!$C$11:$C$22,MATCH(E1340,Config!$B$11:$B$22,0)),"No"))</f>
        <v/>
      </c>
      <c r="K1340" s="77">
        <f>IF(B1340="","",DATE(YEAR(B1340),MONTH(B1340),1))</f>
        <v/>
      </c>
    </row>
    <row r="1341">
      <c r="B1341" s="78" t="n"/>
      <c r="C1341" s="79" t="n"/>
      <c r="D1341" s="79" t="n"/>
      <c r="E1341" s="79" t="n"/>
      <c r="F1341" s="80" t="n"/>
      <c r="G1341" s="76">
        <f>IF(D1341="","",IFERROR(INDEX(Presupuesto!$C$9:$C$33,MATCH(D1341,Presupuesto!$B$9:$B$33,0)),""))</f>
        <v/>
      </c>
      <c r="H1341" s="76">
        <f>IF(B1341="","",CHOOSE(MONTH(B1341),"Ene","Feb","Mar","Abr","May","Jun","Jul","Ago","Sep","Oct","Nov","Dic")&amp;" "&amp;YEAR(B1341))</f>
        <v/>
      </c>
      <c r="I1341" s="76">
        <f>IF(B1341="","",IF((YEAR(B1341)-YEAR(Config!$C$7))*12+MONTH(B1341)-MONTH(Config!$C$7)&lt;0,"Antes","T"&amp;(INT(((YEAR(B1341)-YEAR(Config!$C$7))*12+MONTH(B1341)-MONTH(Config!$C$7))/3)+1)))</f>
        <v/>
      </c>
      <c r="J1341" s="76">
        <f>IF(E1341="","",IFERROR(INDEX(Config!$C$11:$C$22,MATCH(E1341,Config!$B$11:$B$22,0)),"No"))</f>
        <v/>
      </c>
      <c r="K1341" s="77">
        <f>IF(B1341="","",DATE(YEAR(B1341),MONTH(B1341),1))</f>
        <v/>
      </c>
    </row>
    <row r="1342">
      <c r="B1342" s="78" t="n"/>
      <c r="C1342" s="79" t="n"/>
      <c r="D1342" s="79" t="n"/>
      <c r="E1342" s="79" t="n"/>
      <c r="F1342" s="80" t="n"/>
      <c r="G1342" s="76">
        <f>IF(D1342="","",IFERROR(INDEX(Presupuesto!$C$9:$C$33,MATCH(D1342,Presupuesto!$B$9:$B$33,0)),""))</f>
        <v/>
      </c>
      <c r="H1342" s="76">
        <f>IF(B1342="","",CHOOSE(MONTH(B1342),"Ene","Feb","Mar","Abr","May","Jun","Jul","Ago","Sep","Oct","Nov","Dic")&amp;" "&amp;YEAR(B1342))</f>
        <v/>
      </c>
      <c r="I1342" s="76">
        <f>IF(B1342="","",IF((YEAR(B1342)-YEAR(Config!$C$7))*12+MONTH(B1342)-MONTH(Config!$C$7)&lt;0,"Antes","T"&amp;(INT(((YEAR(B1342)-YEAR(Config!$C$7))*12+MONTH(B1342)-MONTH(Config!$C$7))/3)+1)))</f>
        <v/>
      </c>
      <c r="J1342" s="76">
        <f>IF(E1342="","",IFERROR(INDEX(Config!$C$11:$C$22,MATCH(E1342,Config!$B$11:$B$22,0)),"No"))</f>
        <v/>
      </c>
      <c r="K1342" s="77">
        <f>IF(B1342="","",DATE(YEAR(B1342),MONTH(B1342),1))</f>
        <v/>
      </c>
    </row>
    <row r="1343">
      <c r="B1343" s="78" t="n"/>
      <c r="C1343" s="79" t="n"/>
      <c r="D1343" s="79" t="n"/>
      <c r="E1343" s="79" t="n"/>
      <c r="F1343" s="80" t="n"/>
      <c r="G1343" s="76">
        <f>IF(D1343="","",IFERROR(INDEX(Presupuesto!$C$9:$C$33,MATCH(D1343,Presupuesto!$B$9:$B$33,0)),""))</f>
        <v/>
      </c>
      <c r="H1343" s="76">
        <f>IF(B1343="","",CHOOSE(MONTH(B1343),"Ene","Feb","Mar","Abr","May","Jun","Jul","Ago","Sep","Oct","Nov","Dic")&amp;" "&amp;YEAR(B1343))</f>
        <v/>
      </c>
      <c r="I1343" s="76">
        <f>IF(B1343="","",IF((YEAR(B1343)-YEAR(Config!$C$7))*12+MONTH(B1343)-MONTH(Config!$C$7)&lt;0,"Antes","T"&amp;(INT(((YEAR(B1343)-YEAR(Config!$C$7))*12+MONTH(B1343)-MONTH(Config!$C$7))/3)+1)))</f>
        <v/>
      </c>
      <c r="J1343" s="76">
        <f>IF(E1343="","",IFERROR(INDEX(Config!$C$11:$C$22,MATCH(E1343,Config!$B$11:$B$22,0)),"No"))</f>
        <v/>
      </c>
      <c r="K1343" s="77">
        <f>IF(B1343="","",DATE(YEAR(B1343),MONTH(B1343),1))</f>
        <v/>
      </c>
    </row>
    <row r="1344">
      <c r="B1344" s="78" t="n"/>
      <c r="C1344" s="79" t="n"/>
      <c r="D1344" s="79" t="n"/>
      <c r="E1344" s="79" t="n"/>
      <c r="F1344" s="80" t="n"/>
      <c r="G1344" s="76">
        <f>IF(D1344="","",IFERROR(INDEX(Presupuesto!$C$9:$C$33,MATCH(D1344,Presupuesto!$B$9:$B$33,0)),""))</f>
        <v/>
      </c>
      <c r="H1344" s="76">
        <f>IF(B1344="","",CHOOSE(MONTH(B1344),"Ene","Feb","Mar","Abr","May","Jun","Jul","Ago","Sep","Oct","Nov","Dic")&amp;" "&amp;YEAR(B1344))</f>
        <v/>
      </c>
      <c r="I1344" s="76">
        <f>IF(B1344="","",IF((YEAR(B1344)-YEAR(Config!$C$7))*12+MONTH(B1344)-MONTH(Config!$C$7)&lt;0,"Antes","T"&amp;(INT(((YEAR(B1344)-YEAR(Config!$C$7))*12+MONTH(B1344)-MONTH(Config!$C$7))/3)+1)))</f>
        <v/>
      </c>
      <c r="J1344" s="76">
        <f>IF(E1344="","",IFERROR(INDEX(Config!$C$11:$C$22,MATCH(E1344,Config!$B$11:$B$22,0)),"No"))</f>
        <v/>
      </c>
      <c r="K1344" s="77">
        <f>IF(B1344="","",DATE(YEAR(B1344),MONTH(B1344),1))</f>
        <v/>
      </c>
    </row>
    <row r="1345">
      <c r="B1345" s="78" t="n"/>
      <c r="C1345" s="79" t="n"/>
      <c r="D1345" s="79" t="n"/>
      <c r="E1345" s="79" t="n"/>
      <c r="F1345" s="80" t="n"/>
      <c r="G1345" s="76">
        <f>IF(D1345="","",IFERROR(INDEX(Presupuesto!$C$9:$C$33,MATCH(D1345,Presupuesto!$B$9:$B$33,0)),""))</f>
        <v/>
      </c>
      <c r="H1345" s="76">
        <f>IF(B1345="","",CHOOSE(MONTH(B1345),"Ene","Feb","Mar","Abr","May","Jun","Jul","Ago","Sep","Oct","Nov","Dic")&amp;" "&amp;YEAR(B1345))</f>
        <v/>
      </c>
      <c r="I1345" s="76">
        <f>IF(B1345="","",IF((YEAR(B1345)-YEAR(Config!$C$7))*12+MONTH(B1345)-MONTH(Config!$C$7)&lt;0,"Antes","T"&amp;(INT(((YEAR(B1345)-YEAR(Config!$C$7))*12+MONTH(B1345)-MONTH(Config!$C$7))/3)+1)))</f>
        <v/>
      </c>
      <c r="J1345" s="76">
        <f>IF(E1345="","",IFERROR(INDEX(Config!$C$11:$C$22,MATCH(E1345,Config!$B$11:$B$22,0)),"No"))</f>
        <v/>
      </c>
      <c r="K1345" s="77">
        <f>IF(B1345="","",DATE(YEAR(B1345),MONTH(B1345),1))</f>
        <v/>
      </c>
    </row>
    <row r="1346">
      <c r="B1346" s="78" t="n"/>
      <c r="C1346" s="79" t="n"/>
      <c r="D1346" s="79" t="n"/>
      <c r="E1346" s="79" t="n"/>
      <c r="F1346" s="80" t="n"/>
      <c r="G1346" s="76">
        <f>IF(D1346="","",IFERROR(INDEX(Presupuesto!$C$9:$C$33,MATCH(D1346,Presupuesto!$B$9:$B$33,0)),""))</f>
        <v/>
      </c>
      <c r="H1346" s="76">
        <f>IF(B1346="","",CHOOSE(MONTH(B1346),"Ene","Feb","Mar","Abr","May","Jun","Jul","Ago","Sep","Oct","Nov","Dic")&amp;" "&amp;YEAR(B1346))</f>
        <v/>
      </c>
      <c r="I1346" s="76">
        <f>IF(B1346="","",IF((YEAR(B1346)-YEAR(Config!$C$7))*12+MONTH(B1346)-MONTH(Config!$C$7)&lt;0,"Antes","T"&amp;(INT(((YEAR(B1346)-YEAR(Config!$C$7))*12+MONTH(B1346)-MONTH(Config!$C$7))/3)+1)))</f>
        <v/>
      </c>
      <c r="J1346" s="76">
        <f>IF(E1346="","",IFERROR(INDEX(Config!$C$11:$C$22,MATCH(E1346,Config!$B$11:$B$22,0)),"No"))</f>
        <v/>
      </c>
      <c r="K1346" s="77">
        <f>IF(B1346="","",DATE(YEAR(B1346),MONTH(B1346),1))</f>
        <v/>
      </c>
    </row>
    <row r="1347">
      <c r="B1347" s="78" t="n"/>
      <c r="C1347" s="79" t="n"/>
      <c r="D1347" s="79" t="n"/>
      <c r="E1347" s="79" t="n"/>
      <c r="F1347" s="80" t="n"/>
      <c r="G1347" s="76">
        <f>IF(D1347="","",IFERROR(INDEX(Presupuesto!$C$9:$C$33,MATCH(D1347,Presupuesto!$B$9:$B$33,0)),""))</f>
        <v/>
      </c>
      <c r="H1347" s="76">
        <f>IF(B1347="","",CHOOSE(MONTH(B1347),"Ene","Feb","Mar","Abr","May","Jun","Jul","Ago","Sep","Oct","Nov","Dic")&amp;" "&amp;YEAR(B1347))</f>
        <v/>
      </c>
      <c r="I1347" s="76">
        <f>IF(B1347="","",IF((YEAR(B1347)-YEAR(Config!$C$7))*12+MONTH(B1347)-MONTH(Config!$C$7)&lt;0,"Antes","T"&amp;(INT(((YEAR(B1347)-YEAR(Config!$C$7))*12+MONTH(B1347)-MONTH(Config!$C$7))/3)+1)))</f>
        <v/>
      </c>
      <c r="J1347" s="76">
        <f>IF(E1347="","",IFERROR(INDEX(Config!$C$11:$C$22,MATCH(E1347,Config!$B$11:$B$22,0)),"No"))</f>
        <v/>
      </c>
      <c r="K1347" s="77">
        <f>IF(B1347="","",DATE(YEAR(B1347),MONTH(B1347),1))</f>
        <v/>
      </c>
    </row>
    <row r="1348">
      <c r="B1348" s="78" t="n"/>
      <c r="C1348" s="79" t="n"/>
      <c r="D1348" s="79" t="n"/>
      <c r="E1348" s="79" t="n"/>
      <c r="F1348" s="80" t="n"/>
      <c r="G1348" s="76">
        <f>IF(D1348="","",IFERROR(INDEX(Presupuesto!$C$9:$C$33,MATCH(D1348,Presupuesto!$B$9:$B$33,0)),""))</f>
        <v/>
      </c>
      <c r="H1348" s="76">
        <f>IF(B1348="","",CHOOSE(MONTH(B1348),"Ene","Feb","Mar","Abr","May","Jun","Jul","Ago","Sep","Oct","Nov","Dic")&amp;" "&amp;YEAR(B1348))</f>
        <v/>
      </c>
      <c r="I1348" s="76">
        <f>IF(B1348="","",IF((YEAR(B1348)-YEAR(Config!$C$7))*12+MONTH(B1348)-MONTH(Config!$C$7)&lt;0,"Antes","T"&amp;(INT(((YEAR(B1348)-YEAR(Config!$C$7))*12+MONTH(B1348)-MONTH(Config!$C$7))/3)+1)))</f>
        <v/>
      </c>
      <c r="J1348" s="76">
        <f>IF(E1348="","",IFERROR(INDEX(Config!$C$11:$C$22,MATCH(E1348,Config!$B$11:$B$22,0)),"No"))</f>
        <v/>
      </c>
      <c r="K1348" s="77">
        <f>IF(B1348="","",DATE(YEAR(B1348),MONTH(B1348),1))</f>
        <v/>
      </c>
    </row>
    <row r="1349">
      <c r="B1349" s="78" t="n"/>
      <c r="C1349" s="79" t="n"/>
      <c r="D1349" s="79" t="n"/>
      <c r="E1349" s="79" t="n"/>
      <c r="F1349" s="80" t="n"/>
      <c r="G1349" s="76">
        <f>IF(D1349="","",IFERROR(INDEX(Presupuesto!$C$9:$C$33,MATCH(D1349,Presupuesto!$B$9:$B$33,0)),""))</f>
        <v/>
      </c>
      <c r="H1349" s="76">
        <f>IF(B1349="","",CHOOSE(MONTH(B1349),"Ene","Feb","Mar","Abr","May","Jun","Jul","Ago","Sep","Oct","Nov","Dic")&amp;" "&amp;YEAR(B1349))</f>
        <v/>
      </c>
      <c r="I1349" s="76">
        <f>IF(B1349="","",IF((YEAR(B1349)-YEAR(Config!$C$7))*12+MONTH(B1349)-MONTH(Config!$C$7)&lt;0,"Antes","T"&amp;(INT(((YEAR(B1349)-YEAR(Config!$C$7))*12+MONTH(B1349)-MONTH(Config!$C$7))/3)+1)))</f>
        <v/>
      </c>
      <c r="J1349" s="76">
        <f>IF(E1349="","",IFERROR(INDEX(Config!$C$11:$C$22,MATCH(E1349,Config!$B$11:$B$22,0)),"No"))</f>
        <v/>
      </c>
      <c r="K1349" s="77">
        <f>IF(B1349="","",DATE(YEAR(B1349),MONTH(B1349),1))</f>
        <v/>
      </c>
    </row>
    <row r="1350">
      <c r="B1350" s="78" t="n"/>
      <c r="C1350" s="79" t="n"/>
      <c r="D1350" s="79" t="n"/>
      <c r="E1350" s="79" t="n"/>
      <c r="F1350" s="80" t="n"/>
      <c r="G1350" s="76">
        <f>IF(D1350="","",IFERROR(INDEX(Presupuesto!$C$9:$C$33,MATCH(D1350,Presupuesto!$B$9:$B$33,0)),""))</f>
        <v/>
      </c>
      <c r="H1350" s="76">
        <f>IF(B1350="","",CHOOSE(MONTH(B1350),"Ene","Feb","Mar","Abr","May","Jun","Jul","Ago","Sep","Oct","Nov","Dic")&amp;" "&amp;YEAR(B1350))</f>
        <v/>
      </c>
      <c r="I1350" s="76">
        <f>IF(B1350="","",IF((YEAR(B1350)-YEAR(Config!$C$7))*12+MONTH(B1350)-MONTH(Config!$C$7)&lt;0,"Antes","T"&amp;(INT(((YEAR(B1350)-YEAR(Config!$C$7))*12+MONTH(B1350)-MONTH(Config!$C$7))/3)+1)))</f>
        <v/>
      </c>
      <c r="J1350" s="76">
        <f>IF(E1350="","",IFERROR(INDEX(Config!$C$11:$C$22,MATCH(E1350,Config!$B$11:$B$22,0)),"No"))</f>
        <v/>
      </c>
      <c r="K1350" s="77">
        <f>IF(B1350="","",DATE(YEAR(B1350),MONTH(B1350),1))</f>
        <v/>
      </c>
    </row>
    <row r="1351">
      <c r="B1351" s="78" t="n"/>
      <c r="C1351" s="79" t="n"/>
      <c r="D1351" s="79" t="n"/>
      <c r="E1351" s="79" t="n"/>
      <c r="F1351" s="80" t="n"/>
      <c r="G1351" s="76">
        <f>IF(D1351="","",IFERROR(INDEX(Presupuesto!$C$9:$C$33,MATCH(D1351,Presupuesto!$B$9:$B$33,0)),""))</f>
        <v/>
      </c>
      <c r="H1351" s="76">
        <f>IF(B1351="","",CHOOSE(MONTH(B1351),"Ene","Feb","Mar","Abr","May","Jun","Jul","Ago","Sep","Oct","Nov","Dic")&amp;" "&amp;YEAR(B1351))</f>
        <v/>
      </c>
      <c r="I1351" s="76">
        <f>IF(B1351="","",IF((YEAR(B1351)-YEAR(Config!$C$7))*12+MONTH(B1351)-MONTH(Config!$C$7)&lt;0,"Antes","T"&amp;(INT(((YEAR(B1351)-YEAR(Config!$C$7))*12+MONTH(B1351)-MONTH(Config!$C$7))/3)+1)))</f>
        <v/>
      </c>
      <c r="J1351" s="76">
        <f>IF(E1351="","",IFERROR(INDEX(Config!$C$11:$C$22,MATCH(E1351,Config!$B$11:$B$22,0)),"No"))</f>
        <v/>
      </c>
      <c r="K1351" s="77">
        <f>IF(B1351="","",DATE(YEAR(B1351),MONTH(B1351),1))</f>
        <v/>
      </c>
    </row>
    <row r="1352">
      <c r="B1352" s="78" t="n"/>
      <c r="C1352" s="79" t="n"/>
      <c r="D1352" s="79" t="n"/>
      <c r="E1352" s="79" t="n"/>
      <c r="F1352" s="80" t="n"/>
      <c r="G1352" s="76">
        <f>IF(D1352="","",IFERROR(INDEX(Presupuesto!$C$9:$C$33,MATCH(D1352,Presupuesto!$B$9:$B$33,0)),""))</f>
        <v/>
      </c>
      <c r="H1352" s="76">
        <f>IF(B1352="","",CHOOSE(MONTH(B1352),"Ene","Feb","Mar","Abr","May","Jun","Jul","Ago","Sep","Oct","Nov","Dic")&amp;" "&amp;YEAR(B1352))</f>
        <v/>
      </c>
      <c r="I1352" s="76">
        <f>IF(B1352="","",IF((YEAR(B1352)-YEAR(Config!$C$7))*12+MONTH(B1352)-MONTH(Config!$C$7)&lt;0,"Antes","T"&amp;(INT(((YEAR(B1352)-YEAR(Config!$C$7))*12+MONTH(B1352)-MONTH(Config!$C$7))/3)+1)))</f>
        <v/>
      </c>
      <c r="J1352" s="76">
        <f>IF(E1352="","",IFERROR(INDEX(Config!$C$11:$C$22,MATCH(E1352,Config!$B$11:$B$22,0)),"No"))</f>
        <v/>
      </c>
      <c r="K1352" s="77">
        <f>IF(B1352="","",DATE(YEAR(B1352),MONTH(B1352),1))</f>
        <v/>
      </c>
    </row>
    <row r="1353">
      <c r="B1353" s="78" t="n"/>
      <c r="C1353" s="79" t="n"/>
      <c r="D1353" s="79" t="n"/>
      <c r="E1353" s="79" t="n"/>
      <c r="F1353" s="80" t="n"/>
      <c r="G1353" s="76">
        <f>IF(D1353="","",IFERROR(INDEX(Presupuesto!$C$9:$C$33,MATCH(D1353,Presupuesto!$B$9:$B$33,0)),""))</f>
        <v/>
      </c>
      <c r="H1353" s="76">
        <f>IF(B1353="","",CHOOSE(MONTH(B1353),"Ene","Feb","Mar","Abr","May","Jun","Jul","Ago","Sep","Oct","Nov","Dic")&amp;" "&amp;YEAR(B1353))</f>
        <v/>
      </c>
      <c r="I1353" s="76">
        <f>IF(B1353="","",IF((YEAR(B1353)-YEAR(Config!$C$7))*12+MONTH(B1353)-MONTH(Config!$C$7)&lt;0,"Antes","T"&amp;(INT(((YEAR(B1353)-YEAR(Config!$C$7))*12+MONTH(B1353)-MONTH(Config!$C$7))/3)+1)))</f>
        <v/>
      </c>
      <c r="J1353" s="76">
        <f>IF(E1353="","",IFERROR(INDEX(Config!$C$11:$C$22,MATCH(E1353,Config!$B$11:$B$22,0)),"No"))</f>
        <v/>
      </c>
      <c r="K1353" s="77">
        <f>IF(B1353="","",DATE(YEAR(B1353),MONTH(B1353),1))</f>
        <v/>
      </c>
    </row>
    <row r="1354">
      <c r="B1354" s="78" t="n"/>
      <c r="C1354" s="79" t="n"/>
      <c r="D1354" s="79" t="n"/>
      <c r="E1354" s="79" t="n"/>
      <c r="F1354" s="80" t="n"/>
      <c r="G1354" s="76">
        <f>IF(D1354="","",IFERROR(INDEX(Presupuesto!$C$9:$C$33,MATCH(D1354,Presupuesto!$B$9:$B$33,0)),""))</f>
        <v/>
      </c>
      <c r="H1354" s="76">
        <f>IF(B1354="","",CHOOSE(MONTH(B1354),"Ene","Feb","Mar","Abr","May","Jun","Jul","Ago","Sep","Oct","Nov","Dic")&amp;" "&amp;YEAR(B1354))</f>
        <v/>
      </c>
      <c r="I1354" s="76">
        <f>IF(B1354="","",IF((YEAR(B1354)-YEAR(Config!$C$7))*12+MONTH(B1354)-MONTH(Config!$C$7)&lt;0,"Antes","T"&amp;(INT(((YEAR(B1354)-YEAR(Config!$C$7))*12+MONTH(B1354)-MONTH(Config!$C$7))/3)+1)))</f>
        <v/>
      </c>
      <c r="J1354" s="76">
        <f>IF(E1354="","",IFERROR(INDEX(Config!$C$11:$C$22,MATCH(E1354,Config!$B$11:$B$22,0)),"No"))</f>
        <v/>
      </c>
      <c r="K1354" s="77">
        <f>IF(B1354="","",DATE(YEAR(B1354),MONTH(B1354),1))</f>
        <v/>
      </c>
    </row>
    <row r="1355">
      <c r="B1355" s="78" t="n"/>
      <c r="C1355" s="79" t="n"/>
      <c r="D1355" s="79" t="n"/>
      <c r="E1355" s="79" t="n"/>
      <c r="F1355" s="80" t="n"/>
      <c r="G1355" s="76">
        <f>IF(D1355="","",IFERROR(INDEX(Presupuesto!$C$9:$C$33,MATCH(D1355,Presupuesto!$B$9:$B$33,0)),""))</f>
        <v/>
      </c>
      <c r="H1355" s="76">
        <f>IF(B1355="","",CHOOSE(MONTH(B1355),"Ene","Feb","Mar","Abr","May","Jun","Jul","Ago","Sep","Oct","Nov","Dic")&amp;" "&amp;YEAR(B1355))</f>
        <v/>
      </c>
      <c r="I1355" s="76">
        <f>IF(B1355="","",IF((YEAR(B1355)-YEAR(Config!$C$7))*12+MONTH(B1355)-MONTH(Config!$C$7)&lt;0,"Antes","T"&amp;(INT(((YEAR(B1355)-YEAR(Config!$C$7))*12+MONTH(B1355)-MONTH(Config!$C$7))/3)+1)))</f>
        <v/>
      </c>
      <c r="J1355" s="76">
        <f>IF(E1355="","",IFERROR(INDEX(Config!$C$11:$C$22,MATCH(E1355,Config!$B$11:$B$22,0)),"No"))</f>
        <v/>
      </c>
      <c r="K1355" s="77">
        <f>IF(B1355="","",DATE(YEAR(B1355),MONTH(B1355),1))</f>
        <v/>
      </c>
    </row>
    <row r="1356">
      <c r="B1356" s="78" t="n"/>
      <c r="C1356" s="79" t="n"/>
      <c r="D1356" s="79" t="n"/>
      <c r="E1356" s="79" t="n"/>
      <c r="F1356" s="80" t="n"/>
      <c r="G1356" s="76">
        <f>IF(D1356="","",IFERROR(INDEX(Presupuesto!$C$9:$C$33,MATCH(D1356,Presupuesto!$B$9:$B$33,0)),""))</f>
        <v/>
      </c>
      <c r="H1356" s="76">
        <f>IF(B1356="","",CHOOSE(MONTH(B1356),"Ene","Feb","Mar","Abr","May","Jun","Jul","Ago","Sep","Oct","Nov","Dic")&amp;" "&amp;YEAR(B1356))</f>
        <v/>
      </c>
      <c r="I1356" s="76">
        <f>IF(B1356="","",IF((YEAR(B1356)-YEAR(Config!$C$7))*12+MONTH(B1356)-MONTH(Config!$C$7)&lt;0,"Antes","T"&amp;(INT(((YEAR(B1356)-YEAR(Config!$C$7))*12+MONTH(B1356)-MONTH(Config!$C$7))/3)+1)))</f>
        <v/>
      </c>
      <c r="J1356" s="76">
        <f>IF(E1356="","",IFERROR(INDEX(Config!$C$11:$C$22,MATCH(E1356,Config!$B$11:$B$22,0)),"No"))</f>
        <v/>
      </c>
      <c r="K1356" s="77">
        <f>IF(B1356="","",DATE(YEAR(B1356),MONTH(B1356),1))</f>
        <v/>
      </c>
    </row>
    <row r="1357">
      <c r="B1357" s="78" t="n"/>
      <c r="C1357" s="79" t="n"/>
      <c r="D1357" s="79" t="n"/>
      <c r="E1357" s="79" t="n"/>
      <c r="F1357" s="80" t="n"/>
      <c r="G1357" s="76">
        <f>IF(D1357="","",IFERROR(INDEX(Presupuesto!$C$9:$C$33,MATCH(D1357,Presupuesto!$B$9:$B$33,0)),""))</f>
        <v/>
      </c>
      <c r="H1357" s="76">
        <f>IF(B1357="","",CHOOSE(MONTH(B1357),"Ene","Feb","Mar","Abr","May","Jun","Jul","Ago","Sep","Oct","Nov","Dic")&amp;" "&amp;YEAR(B1357))</f>
        <v/>
      </c>
      <c r="I1357" s="76">
        <f>IF(B1357="","",IF((YEAR(B1357)-YEAR(Config!$C$7))*12+MONTH(B1357)-MONTH(Config!$C$7)&lt;0,"Antes","T"&amp;(INT(((YEAR(B1357)-YEAR(Config!$C$7))*12+MONTH(B1357)-MONTH(Config!$C$7))/3)+1)))</f>
        <v/>
      </c>
      <c r="J1357" s="76">
        <f>IF(E1357="","",IFERROR(INDEX(Config!$C$11:$C$22,MATCH(E1357,Config!$B$11:$B$22,0)),"No"))</f>
        <v/>
      </c>
      <c r="K1357" s="77">
        <f>IF(B1357="","",DATE(YEAR(B1357),MONTH(B1357),1))</f>
        <v/>
      </c>
    </row>
    <row r="1358">
      <c r="B1358" s="78" t="n"/>
      <c r="C1358" s="79" t="n"/>
      <c r="D1358" s="79" t="n"/>
      <c r="E1358" s="79" t="n"/>
      <c r="F1358" s="80" t="n"/>
      <c r="G1358" s="76">
        <f>IF(D1358="","",IFERROR(INDEX(Presupuesto!$C$9:$C$33,MATCH(D1358,Presupuesto!$B$9:$B$33,0)),""))</f>
        <v/>
      </c>
      <c r="H1358" s="76">
        <f>IF(B1358="","",CHOOSE(MONTH(B1358),"Ene","Feb","Mar","Abr","May","Jun","Jul","Ago","Sep","Oct","Nov","Dic")&amp;" "&amp;YEAR(B1358))</f>
        <v/>
      </c>
      <c r="I1358" s="76">
        <f>IF(B1358="","",IF((YEAR(B1358)-YEAR(Config!$C$7))*12+MONTH(B1358)-MONTH(Config!$C$7)&lt;0,"Antes","T"&amp;(INT(((YEAR(B1358)-YEAR(Config!$C$7))*12+MONTH(B1358)-MONTH(Config!$C$7))/3)+1)))</f>
        <v/>
      </c>
      <c r="J1358" s="76">
        <f>IF(E1358="","",IFERROR(INDEX(Config!$C$11:$C$22,MATCH(E1358,Config!$B$11:$B$22,0)),"No"))</f>
        <v/>
      </c>
      <c r="K1358" s="77">
        <f>IF(B1358="","",DATE(YEAR(B1358),MONTH(B1358),1))</f>
        <v/>
      </c>
    </row>
    <row r="1359">
      <c r="B1359" s="78" t="n"/>
      <c r="C1359" s="79" t="n"/>
      <c r="D1359" s="79" t="n"/>
      <c r="E1359" s="79" t="n"/>
      <c r="F1359" s="80" t="n"/>
      <c r="G1359" s="76">
        <f>IF(D1359="","",IFERROR(INDEX(Presupuesto!$C$9:$C$33,MATCH(D1359,Presupuesto!$B$9:$B$33,0)),""))</f>
        <v/>
      </c>
      <c r="H1359" s="76">
        <f>IF(B1359="","",CHOOSE(MONTH(B1359),"Ene","Feb","Mar","Abr","May","Jun","Jul","Ago","Sep","Oct","Nov","Dic")&amp;" "&amp;YEAR(B1359))</f>
        <v/>
      </c>
      <c r="I1359" s="76">
        <f>IF(B1359="","",IF((YEAR(B1359)-YEAR(Config!$C$7))*12+MONTH(B1359)-MONTH(Config!$C$7)&lt;0,"Antes","T"&amp;(INT(((YEAR(B1359)-YEAR(Config!$C$7))*12+MONTH(B1359)-MONTH(Config!$C$7))/3)+1)))</f>
        <v/>
      </c>
      <c r="J1359" s="76">
        <f>IF(E1359="","",IFERROR(INDEX(Config!$C$11:$C$22,MATCH(E1359,Config!$B$11:$B$22,0)),"No"))</f>
        <v/>
      </c>
      <c r="K1359" s="77">
        <f>IF(B1359="","",DATE(YEAR(B1359),MONTH(B1359),1))</f>
        <v/>
      </c>
    </row>
    <row r="1360">
      <c r="B1360" s="78" t="n"/>
      <c r="C1360" s="79" t="n"/>
      <c r="D1360" s="79" t="n"/>
      <c r="E1360" s="79" t="n"/>
      <c r="F1360" s="80" t="n"/>
      <c r="G1360" s="76">
        <f>IF(D1360="","",IFERROR(INDEX(Presupuesto!$C$9:$C$33,MATCH(D1360,Presupuesto!$B$9:$B$33,0)),""))</f>
        <v/>
      </c>
      <c r="H1360" s="76">
        <f>IF(B1360="","",CHOOSE(MONTH(B1360),"Ene","Feb","Mar","Abr","May","Jun","Jul","Ago","Sep","Oct","Nov","Dic")&amp;" "&amp;YEAR(B1360))</f>
        <v/>
      </c>
      <c r="I1360" s="76">
        <f>IF(B1360="","",IF((YEAR(B1360)-YEAR(Config!$C$7))*12+MONTH(B1360)-MONTH(Config!$C$7)&lt;0,"Antes","T"&amp;(INT(((YEAR(B1360)-YEAR(Config!$C$7))*12+MONTH(B1360)-MONTH(Config!$C$7))/3)+1)))</f>
        <v/>
      </c>
      <c r="J1360" s="76">
        <f>IF(E1360="","",IFERROR(INDEX(Config!$C$11:$C$22,MATCH(E1360,Config!$B$11:$B$22,0)),"No"))</f>
        <v/>
      </c>
      <c r="K1360" s="77">
        <f>IF(B1360="","",DATE(YEAR(B1360),MONTH(B1360),1))</f>
        <v/>
      </c>
    </row>
    <row r="1361">
      <c r="B1361" s="78" t="n"/>
      <c r="C1361" s="79" t="n"/>
      <c r="D1361" s="79" t="n"/>
      <c r="E1361" s="79" t="n"/>
      <c r="F1361" s="80" t="n"/>
      <c r="G1361" s="76">
        <f>IF(D1361="","",IFERROR(INDEX(Presupuesto!$C$9:$C$33,MATCH(D1361,Presupuesto!$B$9:$B$33,0)),""))</f>
        <v/>
      </c>
      <c r="H1361" s="76">
        <f>IF(B1361="","",CHOOSE(MONTH(B1361),"Ene","Feb","Mar","Abr","May","Jun","Jul","Ago","Sep","Oct","Nov","Dic")&amp;" "&amp;YEAR(B1361))</f>
        <v/>
      </c>
      <c r="I1361" s="76">
        <f>IF(B1361="","",IF((YEAR(B1361)-YEAR(Config!$C$7))*12+MONTH(B1361)-MONTH(Config!$C$7)&lt;0,"Antes","T"&amp;(INT(((YEAR(B1361)-YEAR(Config!$C$7))*12+MONTH(B1361)-MONTH(Config!$C$7))/3)+1)))</f>
        <v/>
      </c>
      <c r="J1361" s="76">
        <f>IF(E1361="","",IFERROR(INDEX(Config!$C$11:$C$22,MATCH(E1361,Config!$B$11:$B$22,0)),"No"))</f>
        <v/>
      </c>
      <c r="K1361" s="77">
        <f>IF(B1361="","",DATE(YEAR(B1361),MONTH(B1361),1))</f>
        <v/>
      </c>
    </row>
    <row r="1362">
      <c r="B1362" s="78" t="n"/>
      <c r="C1362" s="79" t="n"/>
      <c r="D1362" s="79" t="n"/>
      <c r="E1362" s="79" t="n"/>
      <c r="F1362" s="80" t="n"/>
      <c r="G1362" s="76">
        <f>IF(D1362="","",IFERROR(INDEX(Presupuesto!$C$9:$C$33,MATCH(D1362,Presupuesto!$B$9:$B$33,0)),""))</f>
        <v/>
      </c>
      <c r="H1362" s="76">
        <f>IF(B1362="","",CHOOSE(MONTH(B1362),"Ene","Feb","Mar","Abr","May","Jun","Jul","Ago","Sep","Oct","Nov","Dic")&amp;" "&amp;YEAR(B1362))</f>
        <v/>
      </c>
      <c r="I1362" s="76">
        <f>IF(B1362="","",IF((YEAR(B1362)-YEAR(Config!$C$7))*12+MONTH(B1362)-MONTH(Config!$C$7)&lt;0,"Antes","T"&amp;(INT(((YEAR(B1362)-YEAR(Config!$C$7))*12+MONTH(B1362)-MONTH(Config!$C$7))/3)+1)))</f>
        <v/>
      </c>
      <c r="J1362" s="76">
        <f>IF(E1362="","",IFERROR(INDEX(Config!$C$11:$C$22,MATCH(E1362,Config!$B$11:$B$22,0)),"No"))</f>
        <v/>
      </c>
      <c r="K1362" s="77">
        <f>IF(B1362="","",DATE(YEAR(B1362),MONTH(B1362),1))</f>
        <v/>
      </c>
    </row>
    <row r="1363">
      <c r="B1363" s="78" t="n"/>
      <c r="C1363" s="79" t="n"/>
      <c r="D1363" s="79" t="n"/>
      <c r="E1363" s="79" t="n"/>
      <c r="F1363" s="80" t="n"/>
      <c r="G1363" s="76">
        <f>IF(D1363="","",IFERROR(INDEX(Presupuesto!$C$9:$C$33,MATCH(D1363,Presupuesto!$B$9:$B$33,0)),""))</f>
        <v/>
      </c>
      <c r="H1363" s="76">
        <f>IF(B1363="","",CHOOSE(MONTH(B1363),"Ene","Feb","Mar","Abr","May","Jun","Jul","Ago","Sep","Oct","Nov","Dic")&amp;" "&amp;YEAR(B1363))</f>
        <v/>
      </c>
      <c r="I1363" s="76">
        <f>IF(B1363="","",IF((YEAR(B1363)-YEAR(Config!$C$7))*12+MONTH(B1363)-MONTH(Config!$C$7)&lt;0,"Antes","T"&amp;(INT(((YEAR(B1363)-YEAR(Config!$C$7))*12+MONTH(B1363)-MONTH(Config!$C$7))/3)+1)))</f>
        <v/>
      </c>
      <c r="J1363" s="76">
        <f>IF(E1363="","",IFERROR(INDEX(Config!$C$11:$C$22,MATCH(E1363,Config!$B$11:$B$22,0)),"No"))</f>
        <v/>
      </c>
      <c r="K1363" s="77">
        <f>IF(B1363="","",DATE(YEAR(B1363),MONTH(B1363),1))</f>
        <v/>
      </c>
    </row>
    <row r="1364">
      <c r="B1364" s="78" t="n"/>
      <c r="C1364" s="79" t="n"/>
      <c r="D1364" s="79" t="n"/>
      <c r="E1364" s="79" t="n"/>
      <c r="F1364" s="80" t="n"/>
      <c r="G1364" s="76">
        <f>IF(D1364="","",IFERROR(INDEX(Presupuesto!$C$9:$C$33,MATCH(D1364,Presupuesto!$B$9:$B$33,0)),""))</f>
        <v/>
      </c>
      <c r="H1364" s="76">
        <f>IF(B1364="","",CHOOSE(MONTH(B1364),"Ene","Feb","Mar","Abr","May","Jun","Jul","Ago","Sep","Oct","Nov","Dic")&amp;" "&amp;YEAR(B1364))</f>
        <v/>
      </c>
      <c r="I1364" s="76">
        <f>IF(B1364="","",IF((YEAR(B1364)-YEAR(Config!$C$7))*12+MONTH(B1364)-MONTH(Config!$C$7)&lt;0,"Antes","T"&amp;(INT(((YEAR(B1364)-YEAR(Config!$C$7))*12+MONTH(B1364)-MONTH(Config!$C$7))/3)+1)))</f>
        <v/>
      </c>
      <c r="J1364" s="76">
        <f>IF(E1364="","",IFERROR(INDEX(Config!$C$11:$C$22,MATCH(E1364,Config!$B$11:$B$22,0)),"No"))</f>
        <v/>
      </c>
      <c r="K1364" s="77">
        <f>IF(B1364="","",DATE(YEAR(B1364),MONTH(B1364),1))</f>
        <v/>
      </c>
    </row>
    <row r="1365">
      <c r="B1365" s="78" t="n"/>
      <c r="C1365" s="79" t="n"/>
      <c r="D1365" s="79" t="n"/>
      <c r="E1365" s="79" t="n"/>
      <c r="F1365" s="80" t="n"/>
      <c r="G1365" s="76">
        <f>IF(D1365="","",IFERROR(INDEX(Presupuesto!$C$9:$C$33,MATCH(D1365,Presupuesto!$B$9:$B$33,0)),""))</f>
        <v/>
      </c>
      <c r="H1365" s="76">
        <f>IF(B1365="","",CHOOSE(MONTH(B1365),"Ene","Feb","Mar","Abr","May","Jun","Jul","Ago","Sep","Oct","Nov","Dic")&amp;" "&amp;YEAR(B1365))</f>
        <v/>
      </c>
      <c r="I1365" s="76">
        <f>IF(B1365="","",IF((YEAR(B1365)-YEAR(Config!$C$7))*12+MONTH(B1365)-MONTH(Config!$C$7)&lt;0,"Antes","T"&amp;(INT(((YEAR(B1365)-YEAR(Config!$C$7))*12+MONTH(B1365)-MONTH(Config!$C$7))/3)+1)))</f>
        <v/>
      </c>
      <c r="J1365" s="76">
        <f>IF(E1365="","",IFERROR(INDEX(Config!$C$11:$C$22,MATCH(E1365,Config!$B$11:$B$22,0)),"No"))</f>
        <v/>
      </c>
      <c r="K1365" s="77">
        <f>IF(B1365="","",DATE(YEAR(B1365),MONTH(B1365),1))</f>
        <v/>
      </c>
    </row>
    <row r="1366">
      <c r="B1366" s="78" t="n"/>
      <c r="C1366" s="79" t="n"/>
      <c r="D1366" s="79" t="n"/>
      <c r="E1366" s="79" t="n"/>
      <c r="F1366" s="80" t="n"/>
      <c r="G1366" s="76">
        <f>IF(D1366="","",IFERROR(INDEX(Presupuesto!$C$9:$C$33,MATCH(D1366,Presupuesto!$B$9:$B$33,0)),""))</f>
        <v/>
      </c>
      <c r="H1366" s="76">
        <f>IF(B1366="","",CHOOSE(MONTH(B1366),"Ene","Feb","Mar","Abr","May","Jun","Jul","Ago","Sep","Oct","Nov","Dic")&amp;" "&amp;YEAR(B1366))</f>
        <v/>
      </c>
      <c r="I1366" s="76">
        <f>IF(B1366="","",IF((YEAR(B1366)-YEAR(Config!$C$7))*12+MONTH(B1366)-MONTH(Config!$C$7)&lt;0,"Antes","T"&amp;(INT(((YEAR(B1366)-YEAR(Config!$C$7))*12+MONTH(B1366)-MONTH(Config!$C$7))/3)+1)))</f>
        <v/>
      </c>
      <c r="J1366" s="76">
        <f>IF(E1366="","",IFERROR(INDEX(Config!$C$11:$C$22,MATCH(E1366,Config!$B$11:$B$22,0)),"No"))</f>
        <v/>
      </c>
      <c r="K1366" s="77">
        <f>IF(B1366="","",DATE(YEAR(B1366),MONTH(B1366),1))</f>
        <v/>
      </c>
    </row>
    <row r="1367">
      <c r="B1367" s="78" t="n"/>
      <c r="C1367" s="79" t="n"/>
      <c r="D1367" s="79" t="n"/>
      <c r="E1367" s="79" t="n"/>
      <c r="F1367" s="80" t="n"/>
      <c r="G1367" s="76">
        <f>IF(D1367="","",IFERROR(INDEX(Presupuesto!$C$9:$C$33,MATCH(D1367,Presupuesto!$B$9:$B$33,0)),""))</f>
        <v/>
      </c>
      <c r="H1367" s="76">
        <f>IF(B1367="","",CHOOSE(MONTH(B1367),"Ene","Feb","Mar","Abr","May","Jun","Jul","Ago","Sep","Oct","Nov","Dic")&amp;" "&amp;YEAR(B1367))</f>
        <v/>
      </c>
      <c r="I1367" s="76">
        <f>IF(B1367="","",IF((YEAR(B1367)-YEAR(Config!$C$7))*12+MONTH(B1367)-MONTH(Config!$C$7)&lt;0,"Antes","T"&amp;(INT(((YEAR(B1367)-YEAR(Config!$C$7))*12+MONTH(B1367)-MONTH(Config!$C$7))/3)+1)))</f>
        <v/>
      </c>
      <c r="J1367" s="76">
        <f>IF(E1367="","",IFERROR(INDEX(Config!$C$11:$C$22,MATCH(E1367,Config!$B$11:$B$22,0)),"No"))</f>
        <v/>
      </c>
      <c r="K1367" s="77">
        <f>IF(B1367="","",DATE(YEAR(B1367),MONTH(B1367),1))</f>
        <v/>
      </c>
    </row>
    <row r="1368">
      <c r="B1368" s="78" t="n"/>
      <c r="C1368" s="79" t="n"/>
      <c r="D1368" s="79" t="n"/>
      <c r="E1368" s="79" t="n"/>
      <c r="F1368" s="80" t="n"/>
      <c r="G1368" s="76">
        <f>IF(D1368="","",IFERROR(INDEX(Presupuesto!$C$9:$C$33,MATCH(D1368,Presupuesto!$B$9:$B$33,0)),""))</f>
        <v/>
      </c>
      <c r="H1368" s="76">
        <f>IF(B1368="","",CHOOSE(MONTH(B1368),"Ene","Feb","Mar","Abr","May","Jun","Jul","Ago","Sep","Oct","Nov","Dic")&amp;" "&amp;YEAR(B1368))</f>
        <v/>
      </c>
      <c r="I1368" s="76">
        <f>IF(B1368="","",IF((YEAR(B1368)-YEAR(Config!$C$7))*12+MONTH(B1368)-MONTH(Config!$C$7)&lt;0,"Antes","T"&amp;(INT(((YEAR(B1368)-YEAR(Config!$C$7))*12+MONTH(B1368)-MONTH(Config!$C$7))/3)+1)))</f>
        <v/>
      </c>
      <c r="J1368" s="76">
        <f>IF(E1368="","",IFERROR(INDEX(Config!$C$11:$C$22,MATCH(E1368,Config!$B$11:$B$22,0)),"No"))</f>
        <v/>
      </c>
      <c r="K1368" s="77">
        <f>IF(B1368="","",DATE(YEAR(B1368),MONTH(B1368),1))</f>
        <v/>
      </c>
    </row>
    <row r="1369">
      <c r="B1369" s="78" t="n"/>
      <c r="C1369" s="79" t="n"/>
      <c r="D1369" s="79" t="n"/>
      <c r="E1369" s="79" t="n"/>
      <c r="F1369" s="80" t="n"/>
      <c r="G1369" s="76">
        <f>IF(D1369="","",IFERROR(INDEX(Presupuesto!$C$9:$C$33,MATCH(D1369,Presupuesto!$B$9:$B$33,0)),""))</f>
        <v/>
      </c>
      <c r="H1369" s="76">
        <f>IF(B1369="","",CHOOSE(MONTH(B1369),"Ene","Feb","Mar","Abr","May","Jun","Jul","Ago","Sep","Oct","Nov","Dic")&amp;" "&amp;YEAR(B1369))</f>
        <v/>
      </c>
      <c r="I1369" s="76">
        <f>IF(B1369="","",IF((YEAR(B1369)-YEAR(Config!$C$7))*12+MONTH(B1369)-MONTH(Config!$C$7)&lt;0,"Antes","T"&amp;(INT(((YEAR(B1369)-YEAR(Config!$C$7))*12+MONTH(B1369)-MONTH(Config!$C$7))/3)+1)))</f>
        <v/>
      </c>
      <c r="J1369" s="76">
        <f>IF(E1369="","",IFERROR(INDEX(Config!$C$11:$C$22,MATCH(E1369,Config!$B$11:$B$22,0)),"No"))</f>
        <v/>
      </c>
      <c r="K1369" s="77">
        <f>IF(B1369="","",DATE(YEAR(B1369),MONTH(B1369),1))</f>
        <v/>
      </c>
    </row>
    <row r="1370">
      <c r="B1370" s="78" t="n"/>
      <c r="C1370" s="79" t="n"/>
      <c r="D1370" s="79" t="n"/>
      <c r="E1370" s="79" t="n"/>
      <c r="F1370" s="80" t="n"/>
      <c r="G1370" s="76">
        <f>IF(D1370="","",IFERROR(INDEX(Presupuesto!$C$9:$C$33,MATCH(D1370,Presupuesto!$B$9:$B$33,0)),""))</f>
        <v/>
      </c>
      <c r="H1370" s="76">
        <f>IF(B1370="","",CHOOSE(MONTH(B1370),"Ene","Feb","Mar","Abr","May","Jun","Jul","Ago","Sep","Oct","Nov","Dic")&amp;" "&amp;YEAR(B1370))</f>
        <v/>
      </c>
      <c r="I1370" s="76">
        <f>IF(B1370="","",IF((YEAR(B1370)-YEAR(Config!$C$7))*12+MONTH(B1370)-MONTH(Config!$C$7)&lt;0,"Antes","T"&amp;(INT(((YEAR(B1370)-YEAR(Config!$C$7))*12+MONTH(B1370)-MONTH(Config!$C$7))/3)+1)))</f>
        <v/>
      </c>
      <c r="J1370" s="76">
        <f>IF(E1370="","",IFERROR(INDEX(Config!$C$11:$C$22,MATCH(E1370,Config!$B$11:$B$22,0)),"No"))</f>
        <v/>
      </c>
      <c r="K1370" s="77">
        <f>IF(B1370="","",DATE(YEAR(B1370),MONTH(B1370),1))</f>
        <v/>
      </c>
    </row>
    <row r="1371">
      <c r="B1371" s="78" t="n"/>
      <c r="C1371" s="79" t="n"/>
      <c r="D1371" s="79" t="n"/>
      <c r="E1371" s="79" t="n"/>
      <c r="F1371" s="80" t="n"/>
      <c r="G1371" s="76">
        <f>IF(D1371="","",IFERROR(INDEX(Presupuesto!$C$9:$C$33,MATCH(D1371,Presupuesto!$B$9:$B$33,0)),""))</f>
        <v/>
      </c>
      <c r="H1371" s="76">
        <f>IF(B1371="","",CHOOSE(MONTH(B1371),"Ene","Feb","Mar","Abr","May","Jun","Jul","Ago","Sep","Oct","Nov","Dic")&amp;" "&amp;YEAR(B1371))</f>
        <v/>
      </c>
      <c r="I1371" s="76">
        <f>IF(B1371="","",IF((YEAR(B1371)-YEAR(Config!$C$7))*12+MONTH(B1371)-MONTH(Config!$C$7)&lt;0,"Antes","T"&amp;(INT(((YEAR(B1371)-YEAR(Config!$C$7))*12+MONTH(B1371)-MONTH(Config!$C$7))/3)+1)))</f>
        <v/>
      </c>
      <c r="J1371" s="76">
        <f>IF(E1371="","",IFERROR(INDEX(Config!$C$11:$C$22,MATCH(E1371,Config!$B$11:$B$22,0)),"No"))</f>
        <v/>
      </c>
      <c r="K1371" s="77">
        <f>IF(B1371="","",DATE(YEAR(B1371),MONTH(B1371),1))</f>
        <v/>
      </c>
    </row>
    <row r="1372">
      <c r="B1372" s="78" t="n"/>
      <c r="C1372" s="79" t="n"/>
      <c r="D1372" s="79" t="n"/>
      <c r="E1372" s="79" t="n"/>
      <c r="F1372" s="80" t="n"/>
      <c r="G1372" s="76">
        <f>IF(D1372="","",IFERROR(INDEX(Presupuesto!$C$9:$C$33,MATCH(D1372,Presupuesto!$B$9:$B$33,0)),""))</f>
        <v/>
      </c>
      <c r="H1372" s="76">
        <f>IF(B1372="","",CHOOSE(MONTH(B1372),"Ene","Feb","Mar","Abr","May","Jun","Jul","Ago","Sep","Oct","Nov","Dic")&amp;" "&amp;YEAR(B1372))</f>
        <v/>
      </c>
      <c r="I1372" s="76">
        <f>IF(B1372="","",IF((YEAR(B1372)-YEAR(Config!$C$7))*12+MONTH(B1372)-MONTH(Config!$C$7)&lt;0,"Antes","T"&amp;(INT(((YEAR(B1372)-YEAR(Config!$C$7))*12+MONTH(B1372)-MONTH(Config!$C$7))/3)+1)))</f>
        <v/>
      </c>
      <c r="J1372" s="76">
        <f>IF(E1372="","",IFERROR(INDEX(Config!$C$11:$C$22,MATCH(E1372,Config!$B$11:$B$22,0)),"No"))</f>
        <v/>
      </c>
      <c r="K1372" s="77">
        <f>IF(B1372="","",DATE(YEAR(B1372),MONTH(B1372),1))</f>
        <v/>
      </c>
    </row>
    <row r="1373">
      <c r="B1373" s="78" t="n"/>
      <c r="C1373" s="79" t="n"/>
      <c r="D1373" s="79" t="n"/>
      <c r="E1373" s="79" t="n"/>
      <c r="F1373" s="80" t="n"/>
      <c r="G1373" s="76">
        <f>IF(D1373="","",IFERROR(INDEX(Presupuesto!$C$9:$C$33,MATCH(D1373,Presupuesto!$B$9:$B$33,0)),""))</f>
        <v/>
      </c>
      <c r="H1373" s="76">
        <f>IF(B1373="","",CHOOSE(MONTH(B1373),"Ene","Feb","Mar","Abr","May","Jun","Jul","Ago","Sep","Oct","Nov","Dic")&amp;" "&amp;YEAR(B1373))</f>
        <v/>
      </c>
      <c r="I1373" s="76">
        <f>IF(B1373="","",IF((YEAR(B1373)-YEAR(Config!$C$7))*12+MONTH(B1373)-MONTH(Config!$C$7)&lt;0,"Antes","T"&amp;(INT(((YEAR(B1373)-YEAR(Config!$C$7))*12+MONTH(B1373)-MONTH(Config!$C$7))/3)+1)))</f>
        <v/>
      </c>
      <c r="J1373" s="76">
        <f>IF(E1373="","",IFERROR(INDEX(Config!$C$11:$C$22,MATCH(E1373,Config!$B$11:$B$22,0)),"No"))</f>
        <v/>
      </c>
      <c r="K1373" s="77">
        <f>IF(B1373="","",DATE(YEAR(B1373),MONTH(B1373),1))</f>
        <v/>
      </c>
    </row>
    <row r="1374">
      <c r="B1374" s="78" t="n"/>
      <c r="C1374" s="79" t="n"/>
      <c r="D1374" s="79" t="n"/>
      <c r="E1374" s="79" t="n"/>
      <c r="F1374" s="80" t="n"/>
      <c r="G1374" s="76">
        <f>IF(D1374="","",IFERROR(INDEX(Presupuesto!$C$9:$C$33,MATCH(D1374,Presupuesto!$B$9:$B$33,0)),""))</f>
        <v/>
      </c>
      <c r="H1374" s="76">
        <f>IF(B1374="","",CHOOSE(MONTH(B1374),"Ene","Feb","Mar","Abr","May","Jun","Jul","Ago","Sep","Oct","Nov","Dic")&amp;" "&amp;YEAR(B1374))</f>
        <v/>
      </c>
      <c r="I1374" s="76">
        <f>IF(B1374="","",IF((YEAR(B1374)-YEAR(Config!$C$7))*12+MONTH(B1374)-MONTH(Config!$C$7)&lt;0,"Antes","T"&amp;(INT(((YEAR(B1374)-YEAR(Config!$C$7))*12+MONTH(B1374)-MONTH(Config!$C$7))/3)+1)))</f>
        <v/>
      </c>
      <c r="J1374" s="76">
        <f>IF(E1374="","",IFERROR(INDEX(Config!$C$11:$C$22,MATCH(E1374,Config!$B$11:$B$22,0)),"No"))</f>
        <v/>
      </c>
      <c r="K1374" s="77">
        <f>IF(B1374="","",DATE(YEAR(B1374),MONTH(B1374),1))</f>
        <v/>
      </c>
    </row>
    <row r="1375">
      <c r="B1375" s="78" t="n"/>
      <c r="C1375" s="79" t="n"/>
      <c r="D1375" s="79" t="n"/>
      <c r="E1375" s="79" t="n"/>
      <c r="F1375" s="80" t="n"/>
      <c r="G1375" s="76">
        <f>IF(D1375="","",IFERROR(INDEX(Presupuesto!$C$9:$C$33,MATCH(D1375,Presupuesto!$B$9:$B$33,0)),""))</f>
        <v/>
      </c>
      <c r="H1375" s="76">
        <f>IF(B1375="","",CHOOSE(MONTH(B1375),"Ene","Feb","Mar","Abr","May","Jun","Jul","Ago","Sep","Oct","Nov","Dic")&amp;" "&amp;YEAR(B1375))</f>
        <v/>
      </c>
      <c r="I1375" s="76">
        <f>IF(B1375="","",IF((YEAR(B1375)-YEAR(Config!$C$7))*12+MONTH(B1375)-MONTH(Config!$C$7)&lt;0,"Antes","T"&amp;(INT(((YEAR(B1375)-YEAR(Config!$C$7))*12+MONTH(B1375)-MONTH(Config!$C$7))/3)+1)))</f>
        <v/>
      </c>
      <c r="J1375" s="76">
        <f>IF(E1375="","",IFERROR(INDEX(Config!$C$11:$C$22,MATCH(E1375,Config!$B$11:$B$22,0)),"No"))</f>
        <v/>
      </c>
      <c r="K1375" s="77">
        <f>IF(B1375="","",DATE(YEAR(B1375),MONTH(B1375),1))</f>
        <v/>
      </c>
    </row>
    <row r="1376">
      <c r="B1376" s="78" t="n"/>
      <c r="C1376" s="79" t="n"/>
      <c r="D1376" s="79" t="n"/>
      <c r="E1376" s="79" t="n"/>
      <c r="F1376" s="80" t="n"/>
      <c r="G1376" s="76">
        <f>IF(D1376="","",IFERROR(INDEX(Presupuesto!$C$9:$C$33,MATCH(D1376,Presupuesto!$B$9:$B$33,0)),""))</f>
        <v/>
      </c>
      <c r="H1376" s="76">
        <f>IF(B1376="","",CHOOSE(MONTH(B1376),"Ene","Feb","Mar","Abr","May","Jun","Jul","Ago","Sep","Oct","Nov","Dic")&amp;" "&amp;YEAR(B1376))</f>
        <v/>
      </c>
      <c r="I1376" s="76">
        <f>IF(B1376="","",IF((YEAR(B1376)-YEAR(Config!$C$7))*12+MONTH(B1376)-MONTH(Config!$C$7)&lt;0,"Antes","T"&amp;(INT(((YEAR(B1376)-YEAR(Config!$C$7))*12+MONTH(B1376)-MONTH(Config!$C$7))/3)+1)))</f>
        <v/>
      </c>
      <c r="J1376" s="76">
        <f>IF(E1376="","",IFERROR(INDEX(Config!$C$11:$C$22,MATCH(E1376,Config!$B$11:$B$22,0)),"No"))</f>
        <v/>
      </c>
      <c r="K1376" s="77">
        <f>IF(B1376="","",DATE(YEAR(B1376),MONTH(B1376),1))</f>
        <v/>
      </c>
    </row>
    <row r="1377">
      <c r="B1377" s="78" t="n"/>
      <c r="C1377" s="79" t="n"/>
      <c r="D1377" s="79" t="n"/>
      <c r="E1377" s="79" t="n"/>
      <c r="F1377" s="80" t="n"/>
      <c r="G1377" s="76">
        <f>IF(D1377="","",IFERROR(INDEX(Presupuesto!$C$9:$C$33,MATCH(D1377,Presupuesto!$B$9:$B$33,0)),""))</f>
        <v/>
      </c>
      <c r="H1377" s="76">
        <f>IF(B1377="","",CHOOSE(MONTH(B1377),"Ene","Feb","Mar","Abr","May","Jun","Jul","Ago","Sep","Oct","Nov","Dic")&amp;" "&amp;YEAR(B1377))</f>
        <v/>
      </c>
      <c r="I1377" s="76">
        <f>IF(B1377="","",IF((YEAR(B1377)-YEAR(Config!$C$7))*12+MONTH(B1377)-MONTH(Config!$C$7)&lt;0,"Antes","T"&amp;(INT(((YEAR(B1377)-YEAR(Config!$C$7))*12+MONTH(B1377)-MONTH(Config!$C$7))/3)+1)))</f>
        <v/>
      </c>
      <c r="J1377" s="76">
        <f>IF(E1377="","",IFERROR(INDEX(Config!$C$11:$C$22,MATCH(E1377,Config!$B$11:$B$22,0)),"No"))</f>
        <v/>
      </c>
      <c r="K1377" s="77">
        <f>IF(B1377="","",DATE(YEAR(B1377),MONTH(B1377),1))</f>
        <v/>
      </c>
    </row>
    <row r="1378">
      <c r="B1378" s="78" t="n"/>
      <c r="C1378" s="79" t="n"/>
      <c r="D1378" s="79" t="n"/>
      <c r="E1378" s="79" t="n"/>
      <c r="F1378" s="80" t="n"/>
      <c r="G1378" s="76">
        <f>IF(D1378="","",IFERROR(INDEX(Presupuesto!$C$9:$C$33,MATCH(D1378,Presupuesto!$B$9:$B$33,0)),""))</f>
        <v/>
      </c>
      <c r="H1378" s="76">
        <f>IF(B1378="","",CHOOSE(MONTH(B1378),"Ene","Feb","Mar","Abr","May","Jun","Jul","Ago","Sep","Oct","Nov","Dic")&amp;" "&amp;YEAR(B1378))</f>
        <v/>
      </c>
      <c r="I1378" s="76">
        <f>IF(B1378="","",IF((YEAR(B1378)-YEAR(Config!$C$7))*12+MONTH(B1378)-MONTH(Config!$C$7)&lt;0,"Antes","T"&amp;(INT(((YEAR(B1378)-YEAR(Config!$C$7))*12+MONTH(B1378)-MONTH(Config!$C$7))/3)+1)))</f>
        <v/>
      </c>
      <c r="J1378" s="76">
        <f>IF(E1378="","",IFERROR(INDEX(Config!$C$11:$C$22,MATCH(E1378,Config!$B$11:$B$22,0)),"No"))</f>
        <v/>
      </c>
      <c r="K1378" s="77">
        <f>IF(B1378="","",DATE(YEAR(B1378),MONTH(B1378),1))</f>
        <v/>
      </c>
    </row>
    <row r="1379">
      <c r="B1379" s="78" t="n"/>
      <c r="C1379" s="79" t="n"/>
      <c r="D1379" s="79" t="n"/>
      <c r="E1379" s="79" t="n"/>
      <c r="F1379" s="80" t="n"/>
      <c r="G1379" s="76">
        <f>IF(D1379="","",IFERROR(INDEX(Presupuesto!$C$9:$C$33,MATCH(D1379,Presupuesto!$B$9:$B$33,0)),""))</f>
        <v/>
      </c>
      <c r="H1379" s="76">
        <f>IF(B1379="","",CHOOSE(MONTH(B1379),"Ene","Feb","Mar","Abr","May","Jun","Jul","Ago","Sep","Oct","Nov","Dic")&amp;" "&amp;YEAR(B1379))</f>
        <v/>
      </c>
      <c r="I1379" s="76">
        <f>IF(B1379="","",IF((YEAR(B1379)-YEAR(Config!$C$7))*12+MONTH(B1379)-MONTH(Config!$C$7)&lt;0,"Antes","T"&amp;(INT(((YEAR(B1379)-YEAR(Config!$C$7))*12+MONTH(B1379)-MONTH(Config!$C$7))/3)+1)))</f>
        <v/>
      </c>
      <c r="J1379" s="76">
        <f>IF(E1379="","",IFERROR(INDEX(Config!$C$11:$C$22,MATCH(E1379,Config!$B$11:$B$22,0)),"No"))</f>
        <v/>
      </c>
      <c r="K1379" s="77">
        <f>IF(B1379="","",DATE(YEAR(B1379),MONTH(B1379),1))</f>
        <v/>
      </c>
    </row>
    <row r="1380">
      <c r="B1380" s="78" t="n"/>
      <c r="C1380" s="79" t="n"/>
      <c r="D1380" s="79" t="n"/>
      <c r="E1380" s="79" t="n"/>
      <c r="F1380" s="80" t="n"/>
      <c r="G1380" s="76">
        <f>IF(D1380="","",IFERROR(INDEX(Presupuesto!$C$9:$C$33,MATCH(D1380,Presupuesto!$B$9:$B$33,0)),""))</f>
        <v/>
      </c>
      <c r="H1380" s="76">
        <f>IF(B1380="","",CHOOSE(MONTH(B1380),"Ene","Feb","Mar","Abr","May","Jun","Jul","Ago","Sep","Oct","Nov","Dic")&amp;" "&amp;YEAR(B1380))</f>
        <v/>
      </c>
      <c r="I1380" s="76">
        <f>IF(B1380="","",IF((YEAR(B1380)-YEAR(Config!$C$7))*12+MONTH(B1380)-MONTH(Config!$C$7)&lt;0,"Antes","T"&amp;(INT(((YEAR(B1380)-YEAR(Config!$C$7))*12+MONTH(B1380)-MONTH(Config!$C$7))/3)+1)))</f>
        <v/>
      </c>
      <c r="J1380" s="76">
        <f>IF(E1380="","",IFERROR(INDEX(Config!$C$11:$C$22,MATCH(E1380,Config!$B$11:$B$22,0)),"No"))</f>
        <v/>
      </c>
      <c r="K1380" s="77">
        <f>IF(B1380="","",DATE(YEAR(B1380),MONTH(B1380),1))</f>
        <v/>
      </c>
    </row>
    <row r="1381">
      <c r="B1381" s="78" t="n"/>
      <c r="C1381" s="79" t="n"/>
      <c r="D1381" s="79" t="n"/>
      <c r="E1381" s="79" t="n"/>
      <c r="F1381" s="80" t="n"/>
      <c r="G1381" s="76">
        <f>IF(D1381="","",IFERROR(INDEX(Presupuesto!$C$9:$C$33,MATCH(D1381,Presupuesto!$B$9:$B$33,0)),""))</f>
        <v/>
      </c>
      <c r="H1381" s="76">
        <f>IF(B1381="","",CHOOSE(MONTH(B1381),"Ene","Feb","Mar","Abr","May","Jun","Jul","Ago","Sep","Oct","Nov","Dic")&amp;" "&amp;YEAR(B1381))</f>
        <v/>
      </c>
      <c r="I1381" s="76">
        <f>IF(B1381="","",IF((YEAR(B1381)-YEAR(Config!$C$7))*12+MONTH(B1381)-MONTH(Config!$C$7)&lt;0,"Antes","T"&amp;(INT(((YEAR(B1381)-YEAR(Config!$C$7))*12+MONTH(B1381)-MONTH(Config!$C$7))/3)+1)))</f>
        <v/>
      </c>
      <c r="J1381" s="76">
        <f>IF(E1381="","",IFERROR(INDEX(Config!$C$11:$C$22,MATCH(E1381,Config!$B$11:$B$22,0)),"No"))</f>
        <v/>
      </c>
      <c r="K1381" s="77">
        <f>IF(B1381="","",DATE(YEAR(B1381),MONTH(B1381),1))</f>
        <v/>
      </c>
    </row>
    <row r="1382">
      <c r="B1382" s="78" t="n"/>
      <c r="C1382" s="79" t="n"/>
      <c r="D1382" s="79" t="n"/>
      <c r="E1382" s="79" t="n"/>
      <c r="F1382" s="80" t="n"/>
      <c r="G1382" s="76">
        <f>IF(D1382="","",IFERROR(INDEX(Presupuesto!$C$9:$C$33,MATCH(D1382,Presupuesto!$B$9:$B$33,0)),""))</f>
        <v/>
      </c>
      <c r="H1382" s="76">
        <f>IF(B1382="","",CHOOSE(MONTH(B1382),"Ene","Feb","Mar","Abr","May","Jun","Jul","Ago","Sep","Oct","Nov","Dic")&amp;" "&amp;YEAR(B1382))</f>
        <v/>
      </c>
      <c r="I1382" s="76">
        <f>IF(B1382="","",IF((YEAR(B1382)-YEAR(Config!$C$7))*12+MONTH(B1382)-MONTH(Config!$C$7)&lt;0,"Antes","T"&amp;(INT(((YEAR(B1382)-YEAR(Config!$C$7))*12+MONTH(B1382)-MONTH(Config!$C$7))/3)+1)))</f>
        <v/>
      </c>
      <c r="J1382" s="76">
        <f>IF(E1382="","",IFERROR(INDEX(Config!$C$11:$C$22,MATCH(E1382,Config!$B$11:$B$22,0)),"No"))</f>
        <v/>
      </c>
      <c r="K1382" s="77">
        <f>IF(B1382="","",DATE(YEAR(B1382),MONTH(B1382),1))</f>
        <v/>
      </c>
    </row>
    <row r="1383">
      <c r="B1383" s="78" t="n"/>
      <c r="C1383" s="79" t="n"/>
      <c r="D1383" s="79" t="n"/>
      <c r="E1383" s="79" t="n"/>
      <c r="F1383" s="80" t="n"/>
      <c r="G1383" s="76">
        <f>IF(D1383="","",IFERROR(INDEX(Presupuesto!$C$9:$C$33,MATCH(D1383,Presupuesto!$B$9:$B$33,0)),""))</f>
        <v/>
      </c>
      <c r="H1383" s="76">
        <f>IF(B1383="","",CHOOSE(MONTH(B1383),"Ene","Feb","Mar","Abr","May","Jun","Jul","Ago","Sep","Oct","Nov","Dic")&amp;" "&amp;YEAR(B1383))</f>
        <v/>
      </c>
      <c r="I1383" s="76">
        <f>IF(B1383="","",IF((YEAR(B1383)-YEAR(Config!$C$7))*12+MONTH(B1383)-MONTH(Config!$C$7)&lt;0,"Antes","T"&amp;(INT(((YEAR(B1383)-YEAR(Config!$C$7))*12+MONTH(B1383)-MONTH(Config!$C$7))/3)+1)))</f>
        <v/>
      </c>
      <c r="J1383" s="76">
        <f>IF(E1383="","",IFERROR(INDEX(Config!$C$11:$C$22,MATCH(E1383,Config!$B$11:$B$22,0)),"No"))</f>
        <v/>
      </c>
      <c r="K1383" s="77">
        <f>IF(B1383="","",DATE(YEAR(B1383),MONTH(B1383),1))</f>
        <v/>
      </c>
    </row>
    <row r="1384">
      <c r="B1384" s="78" t="n"/>
      <c r="C1384" s="79" t="n"/>
      <c r="D1384" s="79" t="n"/>
      <c r="E1384" s="79" t="n"/>
      <c r="F1384" s="80" t="n"/>
      <c r="G1384" s="76">
        <f>IF(D1384="","",IFERROR(INDEX(Presupuesto!$C$9:$C$33,MATCH(D1384,Presupuesto!$B$9:$B$33,0)),""))</f>
        <v/>
      </c>
      <c r="H1384" s="76">
        <f>IF(B1384="","",CHOOSE(MONTH(B1384),"Ene","Feb","Mar","Abr","May","Jun","Jul","Ago","Sep","Oct","Nov","Dic")&amp;" "&amp;YEAR(B1384))</f>
        <v/>
      </c>
      <c r="I1384" s="76">
        <f>IF(B1384="","",IF((YEAR(B1384)-YEAR(Config!$C$7))*12+MONTH(B1384)-MONTH(Config!$C$7)&lt;0,"Antes","T"&amp;(INT(((YEAR(B1384)-YEAR(Config!$C$7))*12+MONTH(B1384)-MONTH(Config!$C$7))/3)+1)))</f>
        <v/>
      </c>
      <c r="J1384" s="76">
        <f>IF(E1384="","",IFERROR(INDEX(Config!$C$11:$C$22,MATCH(E1384,Config!$B$11:$B$22,0)),"No"))</f>
        <v/>
      </c>
      <c r="K1384" s="77">
        <f>IF(B1384="","",DATE(YEAR(B1384),MONTH(B1384),1))</f>
        <v/>
      </c>
    </row>
    <row r="1385">
      <c r="B1385" s="78" t="n"/>
      <c r="C1385" s="79" t="n"/>
      <c r="D1385" s="79" t="n"/>
      <c r="E1385" s="79" t="n"/>
      <c r="F1385" s="80" t="n"/>
      <c r="G1385" s="76">
        <f>IF(D1385="","",IFERROR(INDEX(Presupuesto!$C$9:$C$33,MATCH(D1385,Presupuesto!$B$9:$B$33,0)),""))</f>
        <v/>
      </c>
      <c r="H1385" s="76">
        <f>IF(B1385="","",CHOOSE(MONTH(B1385),"Ene","Feb","Mar","Abr","May","Jun","Jul","Ago","Sep","Oct","Nov","Dic")&amp;" "&amp;YEAR(B1385))</f>
        <v/>
      </c>
      <c r="I1385" s="76">
        <f>IF(B1385="","",IF((YEAR(B1385)-YEAR(Config!$C$7))*12+MONTH(B1385)-MONTH(Config!$C$7)&lt;0,"Antes","T"&amp;(INT(((YEAR(B1385)-YEAR(Config!$C$7))*12+MONTH(B1385)-MONTH(Config!$C$7))/3)+1)))</f>
        <v/>
      </c>
      <c r="J1385" s="76">
        <f>IF(E1385="","",IFERROR(INDEX(Config!$C$11:$C$22,MATCH(E1385,Config!$B$11:$B$22,0)),"No"))</f>
        <v/>
      </c>
      <c r="K1385" s="77">
        <f>IF(B1385="","",DATE(YEAR(B1385),MONTH(B1385),1))</f>
        <v/>
      </c>
    </row>
    <row r="1386">
      <c r="B1386" s="78" t="n"/>
      <c r="C1386" s="79" t="n"/>
      <c r="D1386" s="79" t="n"/>
      <c r="E1386" s="79" t="n"/>
      <c r="F1386" s="80" t="n"/>
      <c r="G1386" s="76">
        <f>IF(D1386="","",IFERROR(INDEX(Presupuesto!$C$9:$C$33,MATCH(D1386,Presupuesto!$B$9:$B$33,0)),""))</f>
        <v/>
      </c>
      <c r="H1386" s="76">
        <f>IF(B1386="","",CHOOSE(MONTH(B1386),"Ene","Feb","Mar","Abr","May","Jun","Jul","Ago","Sep","Oct","Nov","Dic")&amp;" "&amp;YEAR(B1386))</f>
        <v/>
      </c>
      <c r="I1386" s="76">
        <f>IF(B1386="","",IF((YEAR(B1386)-YEAR(Config!$C$7))*12+MONTH(B1386)-MONTH(Config!$C$7)&lt;0,"Antes","T"&amp;(INT(((YEAR(B1386)-YEAR(Config!$C$7))*12+MONTH(B1386)-MONTH(Config!$C$7))/3)+1)))</f>
        <v/>
      </c>
      <c r="J1386" s="76">
        <f>IF(E1386="","",IFERROR(INDEX(Config!$C$11:$C$22,MATCH(E1386,Config!$B$11:$B$22,0)),"No"))</f>
        <v/>
      </c>
      <c r="K1386" s="77">
        <f>IF(B1386="","",DATE(YEAR(B1386),MONTH(B1386),1))</f>
        <v/>
      </c>
    </row>
    <row r="1387">
      <c r="B1387" s="78" t="n"/>
      <c r="C1387" s="79" t="n"/>
      <c r="D1387" s="79" t="n"/>
      <c r="E1387" s="79" t="n"/>
      <c r="F1387" s="80" t="n"/>
      <c r="G1387" s="76">
        <f>IF(D1387="","",IFERROR(INDEX(Presupuesto!$C$9:$C$33,MATCH(D1387,Presupuesto!$B$9:$B$33,0)),""))</f>
        <v/>
      </c>
      <c r="H1387" s="76">
        <f>IF(B1387="","",CHOOSE(MONTH(B1387),"Ene","Feb","Mar","Abr","May","Jun","Jul","Ago","Sep","Oct","Nov","Dic")&amp;" "&amp;YEAR(B1387))</f>
        <v/>
      </c>
      <c r="I1387" s="76">
        <f>IF(B1387="","",IF((YEAR(B1387)-YEAR(Config!$C$7))*12+MONTH(B1387)-MONTH(Config!$C$7)&lt;0,"Antes","T"&amp;(INT(((YEAR(B1387)-YEAR(Config!$C$7))*12+MONTH(B1387)-MONTH(Config!$C$7))/3)+1)))</f>
        <v/>
      </c>
      <c r="J1387" s="76">
        <f>IF(E1387="","",IFERROR(INDEX(Config!$C$11:$C$22,MATCH(E1387,Config!$B$11:$B$22,0)),"No"))</f>
        <v/>
      </c>
      <c r="K1387" s="77">
        <f>IF(B1387="","",DATE(YEAR(B1387),MONTH(B1387),1))</f>
        <v/>
      </c>
    </row>
    <row r="1388">
      <c r="B1388" s="78" t="n"/>
      <c r="C1388" s="79" t="n"/>
      <c r="D1388" s="79" t="n"/>
      <c r="E1388" s="79" t="n"/>
      <c r="F1388" s="80" t="n"/>
      <c r="G1388" s="76">
        <f>IF(D1388="","",IFERROR(INDEX(Presupuesto!$C$9:$C$33,MATCH(D1388,Presupuesto!$B$9:$B$33,0)),""))</f>
        <v/>
      </c>
      <c r="H1388" s="76">
        <f>IF(B1388="","",CHOOSE(MONTH(B1388),"Ene","Feb","Mar","Abr","May","Jun","Jul","Ago","Sep","Oct","Nov","Dic")&amp;" "&amp;YEAR(B1388))</f>
        <v/>
      </c>
      <c r="I1388" s="76">
        <f>IF(B1388="","",IF((YEAR(B1388)-YEAR(Config!$C$7))*12+MONTH(B1388)-MONTH(Config!$C$7)&lt;0,"Antes","T"&amp;(INT(((YEAR(B1388)-YEAR(Config!$C$7))*12+MONTH(B1388)-MONTH(Config!$C$7))/3)+1)))</f>
        <v/>
      </c>
      <c r="J1388" s="76">
        <f>IF(E1388="","",IFERROR(INDEX(Config!$C$11:$C$22,MATCH(E1388,Config!$B$11:$B$22,0)),"No"))</f>
        <v/>
      </c>
      <c r="K1388" s="77">
        <f>IF(B1388="","",DATE(YEAR(B1388),MONTH(B1388),1))</f>
        <v/>
      </c>
    </row>
    <row r="1389">
      <c r="B1389" s="78" t="n"/>
      <c r="C1389" s="79" t="n"/>
      <c r="D1389" s="79" t="n"/>
      <c r="E1389" s="79" t="n"/>
      <c r="F1389" s="80" t="n"/>
      <c r="G1389" s="76">
        <f>IF(D1389="","",IFERROR(INDEX(Presupuesto!$C$9:$C$33,MATCH(D1389,Presupuesto!$B$9:$B$33,0)),""))</f>
        <v/>
      </c>
      <c r="H1389" s="76">
        <f>IF(B1389="","",CHOOSE(MONTH(B1389),"Ene","Feb","Mar","Abr","May","Jun","Jul","Ago","Sep","Oct","Nov","Dic")&amp;" "&amp;YEAR(B1389))</f>
        <v/>
      </c>
      <c r="I1389" s="76">
        <f>IF(B1389="","",IF((YEAR(B1389)-YEAR(Config!$C$7))*12+MONTH(B1389)-MONTH(Config!$C$7)&lt;0,"Antes","T"&amp;(INT(((YEAR(B1389)-YEAR(Config!$C$7))*12+MONTH(B1389)-MONTH(Config!$C$7))/3)+1)))</f>
        <v/>
      </c>
      <c r="J1389" s="76">
        <f>IF(E1389="","",IFERROR(INDEX(Config!$C$11:$C$22,MATCH(E1389,Config!$B$11:$B$22,0)),"No"))</f>
        <v/>
      </c>
      <c r="K1389" s="77">
        <f>IF(B1389="","",DATE(YEAR(B1389),MONTH(B1389),1))</f>
        <v/>
      </c>
    </row>
    <row r="1390">
      <c r="B1390" s="78" t="n"/>
      <c r="C1390" s="79" t="n"/>
      <c r="D1390" s="79" t="n"/>
      <c r="E1390" s="79" t="n"/>
      <c r="F1390" s="80" t="n"/>
      <c r="G1390" s="76">
        <f>IF(D1390="","",IFERROR(INDEX(Presupuesto!$C$9:$C$33,MATCH(D1390,Presupuesto!$B$9:$B$33,0)),""))</f>
        <v/>
      </c>
      <c r="H1390" s="76">
        <f>IF(B1390="","",CHOOSE(MONTH(B1390),"Ene","Feb","Mar","Abr","May","Jun","Jul","Ago","Sep","Oct","Nov","Dic")&amp;" "&amp;YEAR(B1390))</f>
        <v/>
      </c>
      <c r="I1390" s="76">
        <f>IF(B1390="","",IF((YEAR(B1390)-YEAR(Config!$C$7))*12+MONTH(B1390)-MONTH(Config!$C$7)&lt;0,"Antes","T"&amp;(INT(((YEAR(B1390)-YEAR(Config!$C$7))*12+MONTH(B1390)-MONTH(Config!$C$7))/3)+1)))</f>
        <v/>
      </c>
      <c r="J1390" s="76">
        <f>IF(E1390="","",IFERROR(INDEX(Config!$C$11:$C$22,MATCH(E1390,Config!$B$11:$B$22,0)),"No"))</f>
        <v/>
      </c>
      <c r="K1390" s="77">
        <f>IF(B1390="","",DATE(YEAR(B1390),MONTH(B1390),1))</f>
        <v/>
      </c>
    </row>
    <row r="1391">
      <c r="B1391" s="78" t="n"/>
      <c r="C1391" s="79" t="n"/>
      <c r="D1391" s="79" t="n"/>
      <c r="E1391" s="79" t="n"/>
      <c r="F1391" s="80" t="n"/>
      <c r="G1391" s="76">
        <f>IF(D1391="","",IFERROR(INDEX(Presupuesto!$C$9:$C$33,MATCH(D1391,Presupuesto!$B$9:$B$33,0)),""))</f>
        <v/>
      </c>
      <c r="H1391" s="76">
        <f>IF(B1391="","",CHOOSE(MONTH(B1391),"Ene","Feb","Mar","Abr","May","Jun","Jul","Ago","Sep","Oct","Nov","Dic")&amp;" "&amp;YEAR(B1391))</f>
        <v/>
      </c>
      <c r="I1391" s="76">
        <f>IF(B1391="","",IF((YEAR(B1391)-YEAR(Config!$C$7))*12+MONTH(B1391)-MONTH(Config!$C$7)&lt;0,"Antes","T"&amp;(INT(((YEAR(B1391)-YEAR(Config!$C$7))*12+MONTH(B1391)-MONTH(Config!$C$7))/3)+1)))</f>
        <v/>
      </c>
      <c r="J1391" s="76">
        <f>IF(E1391="","",IFERROR(INDEX(Config!$C$11:$C$22,MATCH(E1391,Config!$B$11:$B$22,0)),"No"))</f>
        <v/>
      </c>
      <c r="K1391" s="77">
        <f>IF(B1391="","",DATE(YEAR(B1391),MONTH(B1391),1))</f>
        <v/>
      </c>
    </row>
    <row r="1392">
      <c r="B1392" s="78" t="n"/>
      <c r="C1392" s="79" t="n"/>
      <c r="D1392" s="79" t="n"/>
      <c r="E1392" s="79" t="n"/>
      <c r="F1392" s="80" t="n"/>
      <c r="G1392" s="76">
        <f>IF(D1392="","",IFERROR(INDEX(Presupuesto!$C$9:$C$33,MATCH(D1392,Presupuesto!$B$9:$B$33,0)),""))</f>
        <v/>
      </c>
      <c r="H1392" s="76">
        <f>IF(B1392="","",CHOOSE(MONTH(B1392),"Ene","Feb","Mar","Abr","May","Jun","Jul","Ago","Sep","Oct","Nov","Dic")&amp;" "&amp;YEAR(B1392))</f>
        <v/>
      </c>
      <c r="I1392" s="76">
        <f>IF(B1392="","",IF((YEAR(B1392)-YEAR(Config!$C$7))*12+MONTH(B1392)-MONTH(Config!$C$7)&lt;0,"Antes","T"&amp;(INT(((YEAR(B1392)-YEAR(Config!$C$7))*12+MONTH(B1392)-MONTH(Config!$C$7))/3)+1)))</f>
        <v/>
      </c>
      <c r="J1392" s="76">
        <f>IF(E1392="","",IFERROR(INDEX(Config!$C$11:$C$22,MATCH(E1392,Config!$B$11:$B$22,0)),"No"))</f>
        <v/>
      </c>
      <c r="K1392" s="77">
        <f>IF(B1392="","",DATE(YEAR(B1392),MONTH(B1392),1))</f>
        <v/>
      </c>
    </row>
    <row r="1393">
      <c r="B1393" s="78" t="n"/>
      <c r="C1393" s="79" t="n"/>
      <c r="D1393" s="79" t="n"/>
      <c r="E1393" s="79" t="n"/>
      <c r="F1393" s="80" t="n"/>
      <c r="G1393" s="76">
        <f>IF(D1393="","",IFERROR(INDEX(Presupuesto!$C$9:$C$33,MATCH(D1393,Presupuesto!$B$9:$B$33,0)),""))</f>
        <v/>
      </c>
      <c r="H1393" s="76">
        <f>IF(B1393="","",CHOOSE(MONTH(B1393),"Ene","Feb","Mar","Abr","May","Jun","Jul","Ago","Sep","Oct","Nov","Dic")&amp;" "&amp;YEAR(B1393))</f>
        <v/>
      </c>
      <c r="I1393" s="76">
        <f>IF(B1393="","",IF((YEAR(B1393)-YEAR(Config!$C$7))*12+MONTH(B1393)-MONTH(Config!$C$7)&lt;0,"Antes","T"&amp;(INT(((YEAR(B1393)-YEAR(Config!$C$7))*12+MONTH(B1393)-MONTH(Config!$C$7))/3)+1)))</f>
        <v/>
      </c>
      <c r="J1393" s="76">
        <f>IF(E1393="","",IFERROR(INDEX(Config!$C$11:$C$22,MATCH(E1393,Config!$B$11:$B$22,0)),"No"))</f>
        <v/>
      </c>
      <c r="K1393" s="77">
        <f>IF(B1393="","",DATE(YEAR(B1393),MONTH(B1393),1))</f>
        <v/>
      </c>
    </row>
    <row r="1394">
      <c r="B1394" s="78" t="n"/>
      <c r="C1394" s="79" t="n"/>
      <c r="D1394" s="79" t="n"/>
      <c r="E1394" s="79" t="n"/>
      <c r="F1394" s="80" t="n"/>
      <c r="G1394" s="76">
        <f>IF(D1394="","",IFERROR(INDEX(Presupuesto!$C$9:$C$33,MATCH(D1394,Presupuesto!$B$9:$B$33,0)),""))</f>
        <v/>
      </c>
      <c r="H1394" s="76">
        <f>IF(B1394="","",CHOOSE(MONTH(B1394),"Ene","Feb","Mar","Abr","May","Jun","Jul","Ago","Sep","Oct","Nov","Dic")&amp;" "&amp;YEAR(B1394))</f>
        <v/>
      </c>
      <c r="I1394" s="76">
        <f>IF(B1394="","",IF((YEAR(B1394)-YEAR(Config!$C$7))*12+MONTH(B1394)-MONTH(Config!$C$7)&lt;0,"Antes","T"&amp;(INT(((YEAR(B1394)-YEAR(Config!$C$7))*12+MONTH(B1394)-MONTH(Config!$C$7))/3)+1)))</f>
        <v/>
      </c>
      <c r="J1394" s="76">
        <f>IF(E1394="","",IFERROR(INDEX(Config!$C$11:$C$22,MATCH(E1394,Config!$B$11:$B$22,0)),"No"))</f>
        <v/>
      </c>
      <c r="K1394" s="77">
        <f>IF(B1394="","",DATE(YEAR(B1394),MONTH(B1394),1))</f>
        <v/>
      </c>
    </row>
    <row r="1395">
      <c r="B1395" s="78" t="n"/>
      <c r="C1395" s="79" t="n"/>
      <c r="D1395" s="79" t="n"/>
      <c r="E1395" s="79" t="n"/>
      <c r="F1395" s="80" t="n"/>
      <c r="G1395" s="76">
        <f>IF(D1395="","",IFERROR(INDEX(Presupuesto!$C$9:$C$33,MATCH(D1395,Presupuesto!$B$9:$B$33,0)),""))</f>
        <v/>
      </c>
      <c r="H1395" s="76">
        <f>IF(B1395="","",CHOOSE(MONTH(B1395),"Ene","Feb","Mar","Abr","May","Jun","Jul","Ago","Sep","Oct","Nov","Dic")&amp;" "&amp;YEAR(B1395))</f>
        <v/>
      </c>
      <c r="I1395" s="76">
        <f>IF(B1395="","",IF((YEAR(B1395)-YEAR(Config!$C$7))*12+MONTH(B1395)-MONTH(Config!$C$7)&lt;0,"Antes","T"&amp;(INT(((YEAR(B1395)-YEAR(Config!$C$7))*12+MONTH(B1395)-MONTH(Config!$C$7))/3)+1)))</f>
        <v/>
      </c>
      <c r="J1395" s="76">
        <f>IF(E1395="","",IFERROR(INDEX(Config!$C$11:$C$22,MATCH(E1395,Config!$B$11:$B$22,0)),"No"))</f>
        <v/>
      </c>
      <c r="K1395" s="77">
        <f>IF(B1395="","",DATE(YEAR(B1395),MONTH(B1395),1))</f>
        <v/>
      </c>
    </row>
    <row r="1396">
      <c r="B1396" s="78" t="n"/>
      <c r="C1396" s="79" t="n"/>
      <c r="D1396" s="79" t="n"/>
      <c r="E1396" s="79" t="n"/>
      <c r="F1396" s="80" t="n"/>
      <c r="G1396" s="76">
        <f>IF(D1396="","",IFERROR(INDEX(Presupuesto!$C$9:$C$33,MATCH(D1396,Presupuesto!$B$9:$B$33,0)),""))</f>
        <v/>
      </c>
      <c r="H1396" s="76">
        <f>IF(B1396="","",CHOOSE(MONTH(B1396),"Ene","Feb","Mar","Abr","May","Jun","Jul","Ago","Sep","Oct","Nov","Dic")&amp;" "&amp;YEAR(B1396))</f>
        <v/>
      </c>
      <c r="I1396" s="76">
        <f>IF(B1396="","",IF((YEAR(B1396)-YEAR(Config!$C$7))*12+MONTH(B1396)-MONTH(Config!$C$7)&lt;0,"Antes","T"&amp;(INT(((YEAR(B1396)-YEAR(Config!$C$7))*12+MONTH(B1396)-MONTH(Config!$C$7))/3)+1)))</f>
        <v/>
      </c>
      <c r="J1396" s="76">
        <f>IF(E1396="","",IFERROR(INDEX(Config!$C$11:$C$22,MATCH(E1396,Config!$B$11:$B$22,0)),"No"))</f>
        <v/>
      </c>
      <c r="K1396" s="77">
        <f>IF(B1396="","",DATE(YEAR(B1396),MONTH(B1396),1))</f>
        <v/>
      </c>
    </row>
    <row r="1397">
      <c r="B1397" s="78" t="n"/>
      <c r="C1397" s="79" t="n"/>
      <c r="D1397" s="79" t="n"/>
      <c r="E1397" s="79" t="n"/>
      <c r="F1397" s="80" t="n"/>
      <c r="G1397" s="76">
        <f>IF(D1397="","",IFERROR(INDEX(Presupuesto!$C$9:$C$33,MATCH(D1397,Presupuesto!$B$9:$B$33,0)),""))</f>
        <v/>
      </c>
      <c r="H1397" s="76">
        <f>IF(B1397="","",CHOOSE(MONTH(B1397),"Ene","Feb","Mar","Abr","May","Jun","Jul","Ago","Sep","Oct","Nov","Dic")&amp;" "&amp;YEAR(B1397))</f>
        <v/>
      </c>
      <c r="I1397" s="76">
        <f>IF(B1397="","",IF((YEAR(B1397)-YEAR(Config!$C$7))*12+MONTH(B1397)-MONTH(Config!$C$7)&lt;0,"Antes","T"&amp;(INT(((YEAR(B1397)-YEAR(Config!$C$7))*12+MONTH(B1397)-MONTH(Config!$C$7))/3)+1)))</f>
        <v/>
      </c>
      <c r="J1397" s="76">
        <f>IF(E1397="","",IFERROR(INDEX(Config!$C$11:$C$22,MATCH(E1397,Config!$B$11:$B$22,0)),"No"))</f>
        <v/>
      </c>
      <c r="K1397" s="77">
        <f>IF(B1397="","",DATE(YEAR(B1397),MONTH(B1397),1))</f>
        <v/>
      </c>
    </row>
    <row r="1398">
      <c r="B1398" s="78" t="n"/>
      <c r="C1398" s="79" t="n"/>
      <c r="D1398" s="79" t="n"/>
      <c r="E1398" s="79" t="n"/>
      <c r="F1398" s="80" t="n"/>
      <c r="G1398" s="76">
        <f>IF(D1398="","",IFERROR(INDEX(Presupuesto!$C$9:$C$33,MATCH(D1398,Presupuesto!$B$9:$B$33,0)),""))</f>
        <v/>
      </c>
      <c r="H1398" s="76">
        <f>IF(B1398="","",CHOOSE(MONTH(B1398),"Ene","Feb","Mar","Abr","May","Jun","Jul","Ago","Sep","Oct","Nov","Dic")&amp;" "&amp;YEAR(B1398))</f>
        <v/>
      </c>
      <c r="I1398" s="76">
        <f>IF(B1398="","",IF((YEAR(B1398)-YEAR(Config!$C$7))*12+MONTH(B1398)-MONTH(Config!$C$7)&lt;0,"Antes","T"&amp;(INT(((YEAR(B1398)-YEAR(Config!$C$7))*12+MONTH(B1398)-MONTH(Config!$C$7))/3)+1)))</f>
        <v/>
      </c>
      <c r="J1398" s="76">
        <f>IF(E1398="","",IFERROR(INDEX(Config!$C$11:$C$22,MATCH(E1398,Config!$B$11:$B$22,0)),"No"))</f>
        <v/>
      </c>
      <c r="K1398" s="77">
        <f>IF(B1398="","",DATE(YEAR(B1398),MONTH(B1398),1))</f>
        <v/>
      </c>
    </row>
    <row r="1399">
      <c r="B1399" s="78" t="n"/>
      <c r="C1399" s="79" t="n"/>
      <c r="D1399" s="79" t="n"/>
      <c r="E1399" s="79" t="n"/>
      <c r="F1399" s="80" t="n"/>
      <c r="G1399" s="76">
        <f>IF(D1399="","",IFERROR(INDEX(Presupuesto!$C$9:$C$33,MATCH(D1399,Presupuesto!$B$9:$B$33,0)),""))</f>
        <v/>
      </c>
      <c r="H1399" s="76">
        <f>IF(B1399="","",CHOOSE(MONTH(B1399),"Ene","Feb","Mar","Abr","May","Jun","Jul","Ago","Sep","Oct","Nov","Dic")&amp;" "&amp;YEAR(B1399))</f>
        <v/>
      </c>
      <c r="I1399" s="76">
        <f>IF(B1399="","",IF((YEAR(B1399)-YEAR(Config!$C$7))*12+MONTH(B1399)-MONTH(Config!$C$7)&lt;0,"Antes","T"&amp;(INT(((YEAR(B1399)-YEAR(Config!$C$7))*12+MONTH(B1399)-MONTH(Config!$C$7))/3)+1)))</f>
        <v/>
      </c>
      <c r="J1399" s="76">
        <f>IF(E1399="","",IFERROR(INDEX(Config!$C$11:$C$22,MATCH(E1399,Config!$B$11:$B$22,0)),"No"))</f>
        <v/>
      </c>
      <c r="K1399" s="77">
        <f>IF(B1399="","",DATE(YEAR(B1399),MONTH(B1399),1))</f>
        <v/>
      </c>
    </row>
    <row r="1400">
      <c r="B1400" s="78" t="n"/>
      <c r="C1400" s="79" t="n"/>
      <c r="D1400" s="79" t="n"/>
      <c r="E1400" s="79" t="n"/>
      <c r="F1400" s="80" t="n"/>
      <c r="G1400" s="76">
        <f>IF(D1400="","",IFERROR(INDEX(Presupuesto!$C$9:$C$33,MATCH(D1400,Presupuesto!$B$9:$B$33,0)),""))</f>
        <v/>
      </c>
      <c r="H1400" s="76">
        <f>IF(B1400="","",CHOOSE(MONTH(B1400),"Ene","Feb","Mar","Abr","May","Jun","Jul","Ago","Sep","Oct","Nov","Dic")&amp;" "&amp;YEAR(B1400))</f>
        <v/>
      </c>
      <c r="I1400" s="76">
        <f>IF(B1400="","",IF((YEAR(B1400)-YEAR(Config!$C$7))*12+MONTH(B1400)-MONTH(Config!$C$7)&lt;0,"Antes","T"&amp;(INT(((YEAR(B1400)-YEAR(Config!$C$7))*12+MONTH(B1400)-MONTH(Config!$C$7))/3)+1)))</f>
        <v/>
      </c>
      <c r="J1400" s="76">
        <f>IF(E1400="","",IFERROR(INDEX(Config!$C$11:$C$22,MATCH(E1400,Config!$B$11:$B$22,0)),"No"))</f>
        <v/>
      </c>
      <c r="K1400" s="77">
        <f>IF(B1400="","",DATE(YEAR(B1400),MONTH(B1400),1))</f>
        <v/>
      </c>
    </row>
    <row r="1401">
      <c r="B1401" s="78" t="n"/>
      <c r="C1401" s="79" t="n"/>
      <c r="D1401" s="79" t="n"/>
      <c r="E1401" s="79" t="n"/>
      <c r="F1401" s="80" t="n"/>
      <c r="G1401" s="76">
        <f>IF(D1401="","",IFERROR(INDEX(Presupuesto!$C$9:$C$33,MATCH(D1401,Presupuesto!$B$9:$B$33,0)),""))</f>
        <v/>
      </c>
      <c r="H1401" s="76">
        <f>IF(B1401="","",CHOOSE(MONTH(B1401),"Ene","Feb","Mar","Abr","May","Jun","Jul","Ago","Sep","Oct","Nov","Dic")&amp;" "&amp;YEAR(B1401))</f>
        <v/>
      </c>
      <c r="I1401" s="76">
        <f>IF(B1401="","",IF((YEAR(B1401)-YEAR(Config!$C$7))*12+MONTH(B1401)-MONTH(Config!$C$7)&lt;0,"Antes","T"&amp;(INT(((YEAR(B1401)-YEAR(Config!$C$7))*12+MONTH(B1401)-MONTH(Config!$C$7))/3)+1)))</f>
        <v/>
      </c>
      <c r="J1401" s="76">
        <f>IF(E1401="","",IFERROR(INDEX(Config!$C$11:$C$22,MATCH(E1401,Config!$B$11:$B$22,0)),"No"))</f>
        <v/>
      </c>
      <c r="K1401" s="77">
        <f>IF(B1401="","",DATE(YEAR(B1401),MONTH(B1401),1))</f>
        <v/>
      </c>
    </row>
    <row r="1402">
      <c r="B1402" s="78" t="n"/>
      <c r="C1402" s="79" t="n"/>
      <c r="D1402" s="79" t="n"/>
      <c r="E1402" s="79" t="n"/>
      <c r="F1402" s="80" t="n"/>
      <c r="G1402" s="76">
        <f>IF(D1402="","",IFERROR(INDEX(Presupuesto!$C$9:$C$33,MATCH(D1402,Presupuesto!$B$9:$B$33,0)),""))</f>
        <v/>
      </c>
      <c r="H1402" s="76">
        <f>IF(B1402="","",CHOOSE(MONTH(B1402),"Ene","Feb","Mar","Abr","May","Jun","Jul","Ago","Sep","Oct","Nov","Dic")&amp;" "&amp;YEAR(B1402))</f>
        <v/>
      </c>
      <c r="I1402" s="76">
        <f>IF(B1402="","",IF((YEAR(B1402)-YEAR(Config!$C$7))*12+MONTH(B1402)-MONTH(Config!$C$7)&lt;0,"Antes","T"&amp;(INT(((YEAR(B1402)-YEAR(Config!$C$7))*12+MONTH(B1402)-MONTH(Config!$C$7))/3)+1)))</f>
        <v/>
      </c>
      <c r="J1402" s="76">
        <f>IF(E1402="","",IFERROR(INDEX(Config!$C$11:$C$22,MATCH(E1402,Config!$B$11:$B$22,0)),"No"))</f>
        <v/>
      </c>
      <c r="K1402" s="77">
        <f>IF(B1402="","",DATE(YEAR(B1402),MONTH(B1402),1))</f>
        <v/>
      </c>
    </row>
    <row r="1403">
      <c r="B1403" s="78" t="n"/>
      <c r="C1403" s="79" t="n"/>
      <c r="D1403" s="79" t="n"/>
      <c r="E1403" s="79" t="n"/>
      <c r="F1403" s="80" t="n"/>
      <c r="G1403" s="76">
        <f>IF(D1403="","",IFERROR(INDEX(Presupuesto!$C$9:$C$33,MATCH(D1403,Presupuesto!$B$9:$B$33,0)),""))</f>
        <v/>
      </c>
      <c r="H1403" s="76">
        <f>IF(B1403="","",CHOOSE(MONTH(B1403),"Ene","Feb","Mar","Abr","May","Jun","Jul","Ago","Sep","Oct","Nov","Dic")&amp;" "&amp;YEAR(B1403))</f>
        <v/>
      </c>
      <c r="I1403" s="76">
        <f>IF(B1403="","",IF((YEAR(B1403)-YEAR(Config!$C$7))*12+MONTH(B1403)-MONTH(Config!$C$7)&lt;0,"Antes","T"&amp;(INT(((YEAR(B1403)-YEAR(Config!$C$7))*12+MONTH(B1403)-MONTH(Config!$C$7))/3)+1)))</f>
        <v/>
      </c>
      <c r="J1403" s="76">
        <f>IF(E1403="","",IFERROR(INDEX(Config!$C$11:$C$22,MATCH(E1403,Config!$B$11:$B$22,0)),"No"))</f>
        <v/>
      </c>
      <c r="K1403" s="77">
        <f>IF(B1403="","",DATE(YEAR(B1403),MONTH(B1403),1))</f>
        <v/>
      </c>
    </row>
    <row r="1404">
      <c r="B1404" s="78" t="n"/>
      <c r="C1404" s="79" t="n"/>
      <c r="D1404" s="79" t="n"/>
      <c r="E1404" s="79" t="n"/>
      <c r="F1404" s="80" t="n"/>
      <c r="G1404" s="76">
        <f>IF(D1404="","",IFERROR(INDEX(Presupuesto!$C$9:$C$33,MATCH(D1404,Presupuesto!$B$9:$B$33,0)),""))</f>
        <v/>
      </c>
      <c r="H1404" s="76">
        <f>IF(B1404="","",CHOOSE(MONTH(B1404),"Ene","Feb","Mar","Abr","May","Jun","Jul","Ago","Sep","Oct","Nov","Dic")&amp;" "&amp;YEAR(B1404))</f>
        <v/>
      </c>
      <c r="I1404" s="76">
        <f>IF(B1404="","",IF((YEAR(B1404)-YEAR(Config!$C$7))*12+MONTH(B1404)-MONTH(Config!$C$7)&lt;0,"Antes","T"&amp;(INT(((YEAR(B1404)-YEAR(Config!$C$7))*12+MONTH(B1404)-MONTH(Config!$C$7))/3)+1)))</f>
        <v/>
      </c>
      <c r="J1404" s="76">
        <f>IF(E1404="","",IFERROR(INDEX(Config!$C$11:$C$22,MATCH(E1404,Config!$B$11:$B$22,0)),"No"))</f>
        <v/>
      </c>
      <c r="K1404" s="77">
        <f>IF(B1404="","",DATE(YEAR(B1404),MONTH(B1404),1))</f>
        <v/>
      </c>
    </row>
    <row r="1405">
      <c r="B1405" s="78" t="n"/>
      <c r="C1405" s="79" t="n"/>
      <c r="D1405" s="79" t="n"/>
      <c r="E1405" s="79" t="n"/>
      <c r="F1405" s="80" t="n"/>
      <c r="G1405" s="76">
        <f>IF(D1405="","",IFERROR(INDEX(Presupuesto!$C$9:$C$33,MATCH(D1405,Presupuesto!$B$9:$B$33,0)),""))</f>
        <v/>
      </c>
      <c r="H1405" s="76">
        <f>IF(B1405="","",CHOOSE(MONTH(B1405),"Ene","Feb","Mar","Abr","May","Jun","Jul","Ago","Sep","Oct","Nov","Dic")&amp;" "&amp;YEAR(B1405))</f>
        <v/>
      </c>
      <c r="I1405" s="76">
        <f>IF(B1405="","",IF((YEAR(B1405)-YEAR(Config!$C$7))*12+MONTH(B1405)-MONTH(Config!$C$7)&lt;0,"Antes","T"&amp;(INT(((YEAR(B1405)-YEAR(Config!$C$7))*12+MONTH(B1405)-MONTH(Config!$C$7))/3)+1)))</f>
        <v/>
      </c>
      <c r="J1405" s="76">
        <f>IF(E1405="","",IFERROR(INDEX(Config!$C$11:$C$22,MATCH(E1405,Config!$B$11:$B$22,0)),"No"))</f>
        <v/>
      </c>
      <c r="K1405" s="77">
        <f>IF(B1405="","",DATE(YEAR(B1405),MONTH(B1405),1))</f>
        <v/>
      </c>
    </row>
    <row r="1406">
      <c r="B1406" s="78" t="n"/>
      <c r="C1406" s="79" t="n"/>
      <c r="D1406" s="79" t="n"/>
      <c r="E1406" s="79" t="n"/>
      <c r="F1406" s="80" t="n"/>
      <c r="G1406" s="76">
        <f>IF(D1406="","",IFERROR(INDEX(Presupuesto!$C$9:$C$33,MATCH(D1406,Presupuesto!$B$9:$B$33,0)),""))</f>
        <v/>
      </c>
      <c r="H1406" s="76">
        <f>IF(B1406="","",CHOOSE(MONTH(B1406),"Ene","Feb","Mar","Abr","May","Jun","Jul","Ago","Sep","Oct","Nov","Dic")&amp;" "&amp;YEAR(B1406))</f>
        <v/>
      </c>
      <c r="I1406" s="76">
        <f>IF(B1406="","",IF((YEAR(B1406)-YEAR(Config!$C$7))*12+MONTH(B1406)-MONTH(Config!$C$7)&lt;0,"Antes","T"&amp;(INT(((YEAR(B1406)-YEAR(Config!$C$7))*12+MONTH(B1406)-MONTH(Config!$C$7))/3)+1)))</f>
        <v/>
      </c>
      <c r="J1406" s="76">
        <f>IF(E1406="","",IFERROR(INDEX(Config!$C$11:$C$22,MATCH(E1406,Config!$B$11:$B$22,0)),"No"))</f>
        <v/>
      </c>
      <c r="K1406" s="77">
        <f>IF(B1406="","",DATE(YEAR(B1406),MONTH(B1406),1))</f>
        <v/>
      </c>
    </row>
    <row r="1407">
      <c r="B1407" s="78" t="n"/>
      <c r="C1407" s="79" t="n"/>
      <c r="D1407" s="79" t="n"/>
      <c r="E1407" s="79" t="n"/>
      <c r="F1407" s="80" t="n"/>
      <c r="G1407" s="76">
        <f>IF(D1407="","",IFERROR(INDEX(Presupuesto!$C$9:$C$33,MATCH(D1407,Presupuesto!$B$9:$B$33,0)),""))</f>
        <v/>
      </c>
      <c r="H1407" s="76">
        <f>IF(B1407="","",CHOOSE(MONTH(B1407),"Ene","Feb","Mar","Abr","May","Jun","Jul","Ago","Sep","Oct","Nov","Dic")&amp;" "&amp;YEAR(B1407))</f>
        <v/>
      </c>
      <c r="I1407" s="76">
        <f>IF(B1407="","",IF((YEAR(B1407)-YEAR(Config!$C$7))*12+MONTH(B1407)-MONTH(Config!$C$7)&lt;0,"Antes","T"&amp;(INT(((YEAR(B1407)-YEAR(Config!$C$7))*12+MONTH(B1407)-MONTH(Config!$C$7))/3)+1)))</f>
        <v/>
      </c>
      <c r="J1407" s="76">
        <f>IF(E1407="","",IFERROR(INDEX(Config!$C$11:$C$22,MATCH(E1407,Config!$B$11:$B$22,0)),"No"))</f>
        <v/>
      </c>
      <c r="K1407" s="77">
        <f>IF(B1407="","",DATE(YEAR(B1407),MONTH(B1407),1))</f>
        <v/>
      </c>
    </row>
    <row r="1408">
      <c r="B1408" s="78" t="n"/>
      <c r="C1408" s="79" t="n"/>
      <c r="D1408" s="79" t="n"/>
      <c r="E1408" s="79" t="n"/>
      <c r="F1408" s="80" t="n"/>
      <c r="G1408" s="76">
        <f>IF(D1408="","",IFERROR(INDEX(Presupuesto!$C$9:$C$33,MATCH(D1408,Presupuesto!$B$9:$B$33,0)),""))</f>
        <v/>
      </c>
      <c r="H1408" s="76">
        <f>IF(B1408="","",CHOOSE(MONTH(B1408),"Ene","Feb","Mar","Abr","May","Jun","Jul","Ago","Sep","Oct","Nov","Dic")&amp;" "&amp;YEAR(B1408))</f>
        <v/>
      </c>
      <c r="I1408" s="76">
        <f>IF(B1408="","",IF((YEAR(B1408)-YEAR(Config!$C$7))*12+MONTH(B1408)-MONTH(Config!$C$7)&lt;0,"Antes","T"&amp;(INT(((YEAR(B1408)-YEAR(Config!$C$7))*12+MONTH(B1408)-MONTH(Config!$C$7))/3)+1)))</f>
        <v/>
      </c>
      <c r="J1408" s="76">
        <f>IF(E1408="","",IFERROR(INDEX(Config!$C$11:$C$22,MATCH(E1408,Config!$B$11:$B$22,0)),"No"))</f>
        <v/>
      </c>
      <c r="K1408" s="77">
        <f>IF(B1408="","",DATE(YEAR(B1408),MONTH(B1408),1))</f>
        <v/>
      </c>
    </row>
    <row r="1409">
      <c r="B1409" s="78" t="n"/>
      <c r="C1409" s="79" t="n"/>
      <c r="D1409" s="79" t="n"/>
      <c r="E1409" s="79" t="n"/>
      <c r="F1409" s="80" t="n"/>
      <c r="G1409" s="76">
        <f>IF(D1409="","",IFERROR(INDEX(Presupuesto!$C$9:$C$33,MATCH(D1409,Presupuesto!$B$9:$B$33,0)),""))</f>
        <v/>
      </c>
      <c r="H1409" s="76">
        <f>IF(B1409="","",CHOOSE(MONTH(B1409),"Ene","Feb","Mar","Abr","May","Jun","Jul","Ago","Sep","Oct","Nov","Dic")&amp;" "&amp;YEAR(B1409))</f>
        <v/>
      </c>
      <c r="I1409" s="76">
        <f>IF(B1409="","",IF((YEAR(B1409)-YEAR(Config!$C$7))*12+MONTH(B1409)-MONTH(Config!$C$7)&lt;0,"Antes","T"&amp;(INT(((YEAR(B1409)-YEAR(Config!$C$7))*12+MONTH(B1409)-MONTH(Config!$C$7))/3)+1)))</f>
        <v/>
      </c>
      <c r="J1409" s="76">
        <f>IF(E1409="","",IFERROR(INDEX(Config!$C$11:$C$22,MATCH(E1409,Config!$B$11:$B$22,0)),"No"))</f>
        <v/>
      </c>
      <c r="K1409" s="77">
        <f>IF(B1409="","",DATE(YEAR(B1409),MONTH(B1409),1))</f>
        <v/>
      </c>
    </row>
    <row r="1410">
      <c r="B1410" s="78" t="n"/>
      <c r="C1410" s="79" t="n"/>
      <c r="D1410" s="79" t="n"/>
      <c r="E1410" s="79" t="n"/>
      <c r="F1410" s="80" t="n"/>
      <c r="G1410" s="76">
        <f>IF(D1410="","",IFERROR(INDEX(Presupuesto!$C$9:$C$33,MATCH(D1410,Presupuesto!$B$9:$B$33,0)),""))</f>
        <v/>
      </c>
      <c r="H1410" s="76">
        <f>IF(B1410="","",CHOOSE(MONTH(B1410),"Ene","Feb","Mar","Abr","May","Jun","Jul","Ago","Sep","Oct","Nov","Dic")&amp;" "&amp;YEAR(B1410))</f>
        <v/>
      </c>
      <c r="I1410" s="76">
        <f>IF(B1410="","",IF((YEAR(B1410)-YEAR(Config!$C$7))*12+MONTH(B1410)-MONTH(Config!$C$7)&lt;0,"Antes","T"&amp;(INT(((YEAR(B1410)-YEAR(Config!$C$7))*12+MONTH(B1410)-MONTH(Config!$C$7))/3)+1)))</f>
        <v/>
      </c>
      <c r="J1410" s="76">
        <f>IF(E1410="","",IFERROR(INDEX(Config!$C$11:$C$22,MATCH(E1410,Config!$B$11:$B$22,0)),"No"))</f>
        <v/>
      </c>
      <c r="K1410" s="77">
        <f>IF(B1410="","",DATE(YEAR(B1410),MONTH(B1410),1))</f>
        <v/>
      </c>
    </row>
    <row r="1411">
      <c r="B1411" s="78" t="n"/>
      <c r="C1411" s="79" t="n"/>
      <c r="D1411" s="79" t="n"/>
      <c r="E1411" s="79" t="n"/>
      <c r="F1411" s="80" t="n"/>
      <c r="G1411" s="76">
        <f>IF(D1411="","",IFERROR(INDEX(Presupuesto!$C$9:$C$33,MATCH(D1411,Presupuesto!$B$9:$B$33,0)),""))</f>
        <v/>
      </c>
      <c r="H1411" s="76">
        <f>IF(B1411="","",CHOOSE(MONTH(B1411),"Ene","Feb","Mar","Abr","May","Jun","Jul","Ago","Sep","Oct","Nov","Dic")&amp;" "&amp;YEAR(B1411))</f>
        <v/>
      </c>
      <c r="I1411" s="76">
        <f>IF(B1411="","",IF((YEAR(B1411)-YEAR(Config!$C$7))*12+MONTH(B1411)-MONTH(Config!$C$7)&lt;0,"Antes","T"&amp;(INT(((YEAR(B1411)-YEAR(Config!$C$7))*12+MONTH(B1411)-MONTH(Config!$C$7))/3)+1)))</f>
        <v/>
      </c>
      <c r="J1411" s="76">
        <f>IF(E1411="","",IFERROR(INDEX(Config!$C$11:$C$22,MATCH(E1411,Config!$B$11:$B$22,0)),"No"))</f>
        <v/>
      </c>
      <c r="K1411" s="77">
        <f>IF(B1411="","",DATE(YEAR(B1411),MONTH(B1411),1))</f>
        <v/>
      </c>
    </row>
    <row r="1412">
      <c r="B1412" s="78" t="n"/>
      <c r="C1412" s="79" t="n"/>
      <c r="D1412" s="79" t="n"/>
      <c r="E1412" s="79" t="n"/>
      <c r="F1412" s="80" t="n"/>
      <c r="G1412" s="76">
        <f>IF(D1412="","",IFERROR(INDEX(Presupuesto!$C$9:$C$33,MATCH(D1412,Presupuesto!$B$9:$B$33,0)),""))</f>
        <v/>
      </c>
      <c r="H1412" s="76">
        <f>IF(B1412="","",CHOOSE(MONTH(B1412),"Ene","Feb","Mar","Abr","May","Jun","Jul","Ago","Sep","Oct","Nov","Dic")&amp;" "&amp;YEAR(B1412))</f>
        <v/>
      </c>
      <c r="I1412" s="76">
        <f>IF(B1412="","",IF((YEAR(B1412)-YEAR(Config!$C$7))*12+MONTH(B1412)-MONTH(Config!$C$7)&lt;0,"Antes","T"&amp;(INT(((YEAR(B1412)-YEAR(Config!$C$7))*12+MONTH(B1412)-MONTH(Config!$C$7))/3)+1)))</f>
        <v/>
      </c>
      <c r="J1412" s="76">
        <f>IF(E1412="","",IFERROR(INDEX(Config!$C$11:$C$22,MATCH(E1412,Config!$B$11:$B$22,0)),"No"))</f>
        <v/>
      </c>
      <c r="K1412" s="77">
        <f>IF(B1412="","",DATE(YEAR(B1412),MONTH(B1412),1))</f>
        <v/>
      </c>
    </row>
    <row r="1413">
      <c r="B1413" s="78" t="n"/>
      <c r="C1413" s="79" t="n"/>
      <c r="D1413" s="79" t="n"/>
      <c r="E1413" s="79" t="n"/>
      <c r="F1413" s="80" t="n"/>
      <c r="G1413" s="76">
        <f>IF(D1413="","",IFERROR(INDEX(Presupuesto!$C$9:$C$33,MATCH(D1413,Presupuesto!$B$9:$B$33,0)),""))</f>
        <v/>
      </c>
      <c r="H1413" s="76">
        <f>IF(B1413="","",CHOOSE(MONTH(B1413),"Ene","Feb","Mar","Abr","May","Jun","Jul","Ago","Sep","Oct","Nov","Dic")&amp;" "&amp;YEAR(B1413))</f>
        <v/>
      </c>
      <c r="I1413" s="76">
        <f>IF(B1413="","",IF((YEAR(B1413)-YEAR(Config!$C$7))*12+MONTH(B1413)-MONTH(Config!$C$7)&lt;0,"Antes","T"&amp;(INT(((YEAR(B1413)-YEAR(Config!$C$7))*12+MONTH(B1413)-MONTH(Config!$C$7))/3)+1)))</f>
        <v/>
      </c>
      <c r="J1413" s="76">
        <f>IF(E1413="","",IFERROR(INDEX(Config!$C$11:$C$22,MATCH(E1413,Config!$B$11:$B$22,0)),"No"))</f>
        <v/>
      </c>
      <c r="K1413" s="77">
        <f>IF(B1413="","",DATE(YEAR(B1413),MONTH(B1413),1))</f>
        <v/>
      </c>
    </row>
    <row r="1414">
      <c r="B1414" s="78" t="n"/>
      <c r="C1414" s="79" t="n"/>
      <c r="D1414" s="79" t="n"/>
      <c r="E1414" s="79" t="n"/>
      <c r="F1414" s="80" t="n"/>
      <c r="G1414" s="76">
        <f>IF(D1414="","",IFERROR(INDEX(Presupuesto!$C$9:$C$33,MATCH(D1414,Presupuesto!$B$9:$B$33,0)),""))</f>
        <v/>
      </c>
      <c r="H1414" s="76">
        <f>IF(B1414="","",CHOOSE(MONTH(B1414),"Ene","Feb","Mar","Abr","May","Jun","Jul","Ago","Sep","Oct","Nov","Dic")&amp;" "&amp;YEAR(B1414))</f>
        <v/>
      </c>
      <c r="I1414" s="76">
        <f>IF(B1414="","",IF((YEAR(B1414)-YEAR(Config!$C$7))*12+MONTH(B1414)-MONTH(Config!$C$7)&lt;0,"Antes","T"&amp;(INT(((YEAR(B1414)-YEAR(Config!$C$7))*12+MONTH(B1414)-MONTH(Config!$C$7))/3)+1)))</f>
        <v/>
      </c>
      <c r="J1414" s="76">
        <f>IF(E1414="","",IFERROR(INDEX(Config!$C$11:$C$22,MATCH(E1414,Config!$B$11:$B$22,0)),"No"))</f>
        <v/>
      </c>
      <c r="K1414" s="77">
        <f>IF(B1414="","",DATE(YEAR(B1414),MONTH(B1414),1))</f>
        <v/>
      </c>
    </row>
    <row r="1415">
      <c r="B1415" s="78" t="n"/>
      <c r="C1415" s="79" t="n"/>
      <c r="D1415" s="79" t="n"/>
      <c r="E1415" s="79" t="n"/>
      <c r="F1415" s="80" t="n"/>
      <c r="G1415" s="76">
        <f>IF(D1415="","",IFERROR(INDEX(Presupuesto!$C$9:$C$33,MATCH(D1415,Presupuesto!$B$9:$B$33,0)),""))</f>
        <v/>
      </c>
      <c r="H1415" s="76">
        <f>IF(B1415="","",CHOOSE(MONTH(B1415),"Ene","Feb","Mar","Abr","May","Jun","Jul","Ago","Sep","Oct","Nov","Dic")&amp;" "&amp;YEAR(B1415))</f>
        <v/>
      </c>
      <c r="I1415" s="76">
        <f>IF(B1415="","",IF((YEAR(B1415)-YEAR(Config!$C$7))*12+MONTH(B1415)-MONTH(Config!$C$7)&lt;0,"Antes","T"&amp;(INT(((YEAR(B1415)-YEAR(Config!$C$7))*12+MONTH(B1415)-MONTH(Config!$C$7))/3)+1)))</f>
        <v/>
      </c>
      <c r="J1415" s="76">
        <f>IF(E1415="","",IFERROR(INDEX(Config!$C$11:$C$22,MATCH(E1415,Config!$B$11:$B$22,0)),"No"))</f>
        <v/>
      </c>
      <c r="K1415" s="77">
        <f>IF(B1415="","",DATE(YEAR(B1415),MONTH(B1415),1))</f>
        <v/>
      </c>
    </row>
    <row r="1416">
      <c r="B1416" s="78" t="n"/>
      <c r="C1416" s="79" t="n"/>
      <c r="D1416" s="79" t="n"/>
      <c r="E1416" s="79" t="n"/>
      <c r="F1416" s="80" t="n"/>
      <c r="G1416" s="76">
        <f>IF(D1416="","",IFERROR(INDEX(Presupuesto!$C$9:$C$33,MATCH(D1416,Presupuesto!$B$9:$B$33,0)),""))</f>
        <v/>
      </c>
      <c r="H1416" s="76">
        <f>IF(B1416="","",CHOOSE(MONTH(B1416),"Ene","Feb","Mar","Abr","May","Jun","Jul","Ago","Sep","Oct","Nov","Dic")&amp;" "&amp;YEAR(B1416))</f>
        <v/>
      </c>
      <c r="I1416" s="76">
        <f>IF(B1416="","",IF((YEAR(B1416)-YEAR(Config!$C$7))*12+MONTH(B1416)-MONTH(Config!$C$7)&lt;0,"Antes","T"&amp;(INT(((YEAR(B1416)-YEAR(Config!$C$7))*12+MONTH(B1416)-MONTH(Config!$C$7))/3)+1)))</f>
        <v/>
      </c>
      <c r="J1416" s="76">
        <f>IF(E1416="","",IFERROR(INDEX(Config!$C$11:$C$22,MATCH(E1416,Config!$B$11:$B$22,0)),"No"))</f>
        <v/>
      </c>
      <c r="K1416" s="77">
        <f>IF(B1416="","",DATE(YEAR(B1416),MONTH(B1416),1))</f>
        <v/>
      </c>
    </row>
    <row r="1417">
      <c r="B1417" s="78" t="n"/>
      <c r="C1417" s="79" t="n"/>
      <c r="D1417" s="79" t="n"/>
      <c r="E1417" s="79" t="n"/>
      <c r="F1417" s="80" t="n"/>
      <c r="G1417" s="76">
        <f>IF(D1417="","",IFERROR(INDEX(Presupuesto!$C$9:$C$33,MATCH(D1417,Presupuesto!$B$9:$B$33,0)),""))</f>
        <v/>
      </c>
      <c r="H1417" s="76">
        <f>IF(B1417="","",CHOOSE(MONTH(B1417),"Ene","Feb","Mar","Abr","May","Jun","Jul","Ago","Sep","Oct","Nov","Dic")&amp;" "&amp;YEAR(B1417))</f>
        <v/>
      </c>
      <c r="I1417" s="76">
        <f>IF(B1417="","",IF((YEAR(B1417)-YEAR(Config!$C$7))*12+MONTH(B1417)-MONTH(Config!$C$7)&lt;0,"Antes","T"&amp;(INT(((YEAR(B1417)-YEAR(Config!$C$7))*12+MONTH(B1417)-MONTH(Config!$C$7))/3)+1)))</f>
        <v/>
      </c>
      <c r="J1417" s="76">
        <f>IF(E1417="","",IFERROR(INDEX(Config!$C$11:$C$22,MATCH(E1417,Config!$B$11:$B$22,0)),"No"))</f>
        <v/>
      </c>
      <c r="K1417" s="77">
        <f>IF(B1417="","",DATE(YEAR(B1417),MONTH(B1417),1))</f>
        <v/>
      </c>
    </row>
    <row r="1418">
      <c r="B1418" s="78" t="n"/>
      <c r="C1418" s="79" t="n"/>
      <c r="D1418" s="79" t="n"/>
      <c r="E1418" s="79" t="n"/>
      <c r="F1418" s="80" t="n"/>
      <c r="G1418" s="76">
        <f>IF(D1418="","",IFERROR(INDEX(Presupuesto!$C$9:$C$33,MATCH(D1418,Presupuesto!$B$9:$B$33,0)),""))</f>
        <v/>
      </c>
      <c r="H1418" s="76">
        <f>IF(B1418="","",CHOOSE(MONTH(B1418),"Ene","Feb","Mar","Abr","May","Jun","Jul","Ago","Sep","Oct","Nov","Dic")&amp;" "&amp;YEAR(B1418))</f>
        <v/>
      </c>
      <c r="I1418" s="76">
        <f>IF(B1418="","",IF((YEAR(B1418)-YEAR(Config!$C$7))*12+MONTH(B1418)-MONTH(Config!$C$7)&lt;0,"Antes","T"&amp;(INT(((YEAR(B1418)-YEAR(Config!$C$7))*12+MONTH(B1418)-MONTH(Config!$C$7))/3)+1)))</f>
        <v/>
      </c>
      <c r="J1418" s="76">
        <f>IF(E1418="","",IFERROR(INDEX(Config!$C$11:$C$22,MATCH(E1418,Config!$B$11:$B$22,0)),"No"))</f>
        <v/>
      </c>
      <c r="K1418" s="77">
        <f>IF(B1418="","",DATE(YEAR(B1418),MONTH(B1418),1))</f>
        <v/>
      </c>
    </row>
    <row r="1419">
      <c r="B1419" s="78" t="n"/>
      <c r="C1419" s="79" t="n"/>
      <c r="D1419" s="79" t="n"/>
      <c r="E1419" s="79" t="n"/>
      <c r="F1419" s="80" t="n"/>
      <c r="G1419" s="76">
        <f>IF(D1419="","",IFERROR(INDEX(Presupuesto!$C$9:$C$33,MATCH(D1419,Presupuesto!$B$9:$B$33,0)),""))</f>
        <v/>
      </c>
      <c r="H1419" s="76">
        <f>IF(B1419="","",CHOOSE(MONTH(B1419),"Ene","Feb","Mar","Abr","May","Jun","Jul","Ago","Sep","Oct","Nov","Dic")&amp;" "&amp;YEAR(B1419))</f>
        <v/>
      </c>
      <c r="I1419" s="76">
        <f>IF(B1419="","",IF((YEAR(B1419)-YEAR(Config!$C$7))*12+MONTH(B1419)-MONTH(Config!$C$7)&lt;0,"Antes","T"&amp;(INT(((YEAR(B1419)-YEAR(Config!$C$7))*12+MONTH(B1419)-MONTH(Config!$C$7))/3)+1)))</f>
        <v/>
      </c>
      <c r="J1419" s="76">
        <f>IF(E1419="","",IFERROR(INDEX(Config!$C$11:$C$22,MATCH(E1419,Config!$B$11:$B$22,0)),"No"))</f>
        <v/>
      </c>
      <c r="K1419" s="77">
        <f>IF(B1419="","",DATE(YEAR(B1419),MONTH(B1419),1))</f>
        <v/>
      </c>
    </row>
    <row r="1420">
      <c r="B1420" s="78" t="n"/>
      <c r="C1420" s="79" t="n"/>
      <c r="D1420" s="79" t="n"/>
      <c r="E1420" s="79" t="n"/>
      <c r="F1420" s="80" t="n"/>
      <c r="G1420" s="76">
        <f>IF(D1420="","",IFERROR(INDEX(Presupuesto!$C$9:$C$33,MATCH(D1420,Presupuesto!$B$9:$B$33,0)),""))</f>
        <v/>
      </c>
      <c r="H1420" s="76">
        <f>IF(B1420="","",CHOOSE(MONTH(B1420),"Ene","Feb","Mar","Abr","May","Jun","Jul","Ago","Sep","Oct","Nov","Dic")&amp;" "&amp;YEAR(B1420))</f>
        <v/>
      </c>
      <c r="I1420" s="76">
        <f>IF(B1420="","",IF((YEAR(B1420)-YEAR(Config!$C$7))*12+MONTH(B1420)-MONTH(Config!$C$7)&lt;0,"Antes","T"&amp;(INT(((YEAR(B1420)-YEAR(Config!$C$7))*12+MONTH(B1420)-MONTH(Config!$C$7))/3)+1)))</f>
        <v/>
      </c>
      <c r="J1420" s="76">
        <f>IF(E1420="","",IFERROR(INDEX(Config!$C$11:$C$22,MATCH(E1420,Config!$B$11:$B$22,0)),"No"))</f>
        <v/>
      </c>
      <c r="K1420" s="77">
        <f>IF(B1420="","",DATE(YEAR(B1420),MONTH(B1420),1))</f>
        <v/>
      </c>
    </row>
    <row r="1421">
      <c r="B1421" s="78" t="n"/>
      <c r="C1421" s="79" t="n"/>
      <c r="D1421" s="79" t="n"/>
      <c r="E1421" s="79" t="n"/>
      <c r="F1421" s="80" t="n"/>
      <c r="G1421" s="76">
        <f>IF(D1421="","",IFERROR(INDEX(Presupuesto!$C$9:$C$33,MATCH(D1421,Presupuesto!$B$9:$B$33,0)),""))</f>
        <v/>
      </c>
      <c r="H1421" s="76">
        <f>IF(B1421="","",CHOOSE(MONTH(B1421),"Ene","Feb","Mar","Abr","May","Jun","Jul","Ago","Sep","Oct","Nov","Dic")&amp;" "&amp;YEAR(B1421))</f>
        <v/>
      </c>
      <c r="I1421" s="76">
        <f>IF(B1421="","",IF((YEAR(B1421)-YEAR(Config!$C$7))*12+MONTH(B1421)-MONTH(Config!$C$7)&lt;0,"Antes","T"&amp;(INT(((YEAR(B1421)-YEAR(Config!$C$7))*12+MONTH(B1421)-MONTH(Config!$C$7))/3)+1)))</f>
        <v/>
      </c>
      <c r="J1421" s="76">
        <f>IF(E1421="","",IFERROR(INDEX(Config!$C$11:$C$22,MATCH(E1421,Config!$B$11:$B$22,0)),"No"))</f>
        <v/>
      </c>
      <c r="K1421" s="77">
        <f>IF(B1421="","",DATE(YEAR(B1421),MONTH(B1421),1))</f>
        <v/>
      </c>
    </row>
    <row r="1422">
      <c r="B1422" s="78" t="n"/>
      <c r="C1422" s="79" t="n"/>
      <c r="D1422" s="79" t="n"/>
      <c r="E1422" s="79" t="n"/>
      <c r="F1422" s="80" t="n"/>
      <c r="G1422" s="76">
        <f>IF(D1422="","",IFERROR(INDEX(Presupuesto!$C$9:$C$33,MATCH(D1422,Presupuesto!$B$9:$B$33,0)),""))</f>
        <v/>
      </c>
      <c r="H1422" s="76">
        <f>IF(B1422="","",CHOOSE(MONTH(B1422),"Ene","Feb","Mar","Abr","May","Jun","Jul","Ago","Sep","Oct","Nov","Dic")&amp;" "&amp;YEAR(B1422))</f>
        <v/>
      </c>
      <c r="I1422" s="76">
        <f>IF(B1422="","",IF((YEAR(B1422)-YEAR(Config!$C$7))*12+MONTH(B1422)-MONTH(Config!$C$7)&lt;0,"Antes","T"&amp;(INT(((YEAR(B1422)-YEAR(Config!$C$7))*12+MONTH(B1422)-MONTH(Config!$C$7))/3)+1)))</f>
        <v/>
      </c>
      <c r="J1422" s="76">
        <f>IF(E1422="","",IFERROR(INDEX(Config!$C$11:$C$22,MATCH(E1422,Config!$B$11:$B$22,0)),"No"))</f>
        <v/>
      </c>
      <c r="K1422" s="77">
        <f>IF(B1422="","",DATE(YEAR(B1422),MONTH(B1422),1))</f>
        <v/>
      </c>
    </row>
    <row r="1423">
      <c r="B1423" s="78" t="n"/>
      <c r="C1423" s="79" t="n"/>
      <c r="D1423" s="79" t="n"/>
      <c r="E1423" s="79" t="n"/>
      <c r="F1423" s="80" t="n"/>
      <c r="G1423" s="76">
        <f>IF(D1423="","",IFERROR(INDEX(Presupuesto!$C$9:$C$33,MATCH(D1423,Presupuesto!$B$9:$B$33,0)),""))</f>
        <v/>
      </c>
      <c r="H1423" s="76">
        <f>IF(B1423="","",CHOOSE(MONTH(B1423),"Ene","Feb","Mar","Abr","May","Jun","Jul","Ago","Sep","Oct","Nov","Dic")&amp;" "&amp;YEAR(B1423))</f>
        <v/>
      </c>
      <c r="I1423" s="76">
        <f>IF(B1423="","",IF((YEAR(B1423)-YEAR(Config!$C$7))*12+MONTH(B1423)-MONTH(Config!$C$7)&lt;0,"Antes","T"&amp;(INT(((YEAR(B1423)-YEAR(Config!$C$7))*12+MONTH(B1423)-MONTH(Config!$C$7))/3)+1)))</f>
        <v/>
      </c>
      <c r="J1423" s="76">
        <f>IF(E1423="","",IFERROR(INDEX(Config!$C$11:$C$22,MATCH(E1423,Config!$B$11:$B$22,0)),"No"))</f>
        <v/>
      </c>
      <c r="K1423" s="77">
        <f>IF(B1423="","",DATE(YEAR(B1423),MONTH(B1423),1))</f>
        <v/>
      </c>
    </row>
    <row r="1424">
      <c r="B1424" s="78" t="n"/>
      <c r="C1424" s="79" t="n"/>
      <c r="D1424" s="79" t="n"/>
      <c r="E1424" s="79" t="n"/>
      <c r="F1424" s="80" t="n"/>
      <c r="G1424" s="76">
        <f>IF(D1424="","",IFERROR(INDEX(Presupuesto!$C$9:$C$33,MATCH(D1424,Presupuesto!$B$9:$B$33,0)),""))</f>
        <v/>
      </c>
      <c r="H1424" s="76">
        <f>IF(B1424="","",CHOOSE(MONTH(B1424),"Ene","Feb","Mar","Abr","May","Jun","Jul","Ago","Sep","Oct","Nov","Dic")&amp;" "&amp;YEAR(B1424))</f>
        <v/>
      </c>
      <c r="I1424" s="76">
        <f>IF(B1424="","",IF((YEAR(B1424)-YEAR(Config!$C$7))*12+MONTH(B1424)-MONTH(Config!$C$7)&lt;0,"Antes","T"&amp;(INT(((YEAR(B1424)-YEAR(Config!$C$7))*12+MONTH(B1424)-MONTH(Config!$C$7))/3)+1)))</f>
        <v/>
      </c>
      <c r="J1424" s="76">
        <f>IF(E1424="","",IFERROR(INDEX(Config!$C$11:$C$22,MATCH(E1424,Config!$B$11:$B$22,0)),"No"))</f>
        <v/>
      </c>
      <c r="K1424" s="77">
        <f>IF(B1424="","",DATE(YEAR(B1424),MONTH(B1424),1))</f>
        <v/>
      </c>
    </row>
    <row r="1425">
      <c r="B1425" s="78" t="n"/>
      <c r="C1425" s="79" t="n"/>
      <c r="D1425" s="79" t="n"/>
      <c r="E1425" s="79" t="n"/>
      <c r="F1425" s="80" t="n"/>
      <c r="G1425" s="76">
        <f>IF(D1425="","",IFERROR(INDEX(Presupuesto!$C$9:$C$33,MATCH(D1425,Presupuesto!$B$9:$B$33,0)),""))</f>
        <v/>
      </c>
      <c r="H1425" s="76">
        <f>IF(B1425="","",CHOOSE(MONTH(B1425),"Ene","Feb","Mar","Abr","May","Jun","Jul","Ago","Sep","Oct","Nov","Dic")&amp;" "&amp;YEAR(B1425))</f>
        <v/>
      </c>
      <c r="I1425" s="76">
        <f>IF(B1425="","",IF((YEAR(B1425)-YEAR(Config!$C$7))*12+MONTH(B1425)-MONTH(Config!$C$7)&lt;0,"Antes","T"&amp;(INT(((YEAR(B1425)-YEAR(Config!$C$7))*12+MONTH(B1425)-MONTH(Config!$C$7))/3)+1)))</f>
        <v/>
      </c>
      <c r="J1425" s="76">
        <f>IF(E1425="","",IFERROR(INDEX(Config!$C$11:$C$22,MATCH(E1425,Config!$B$11:$B$22,0)),"No"))</f>
        <v/>
      </c>
      <c r="K1425" s="77">
        <f>IF(B1425="","",DATE(YEAR(B1425),MONTH(B1425),1))</f>
        <v/>
      </c>
    </row>
    <row r="1426">
      <c r="B1426" s="78" t="n"/>
      <c r="C1426" s="79" t="n"/>
      <c r="D1426" s="79" t="n"/>
      <c r="E1426" s="79" t="n"/>
      <c r="F1426" s="80" t="n"/>
      <c r="G1426" s="76">
        <f>IF(D1426="","",IFERROR(INDEX(Presupuesto!$C$9:$C$33,MATCH(D1426,Presupuesto!$B$9:$B$33,0)),""))</f>
        <v/>
      </c>
      <c r="H1426" s="76">
        <f>IF(B1426="","",CHOOSE(MONTH(B1426),"Ene","Feb","Mar","Abr","May","Jun","Jul","Ago","Sep","Oct","Nov","Dic")&amp;" "&amp;YEAR(B1426))</f>
        <v/>
      </c>
      <c r="I1426" s="76">
        <f>IF(B1426="","",IF((YEAR(B1426)-YEAR(Config!$C$7))*12+MONTH(B1426)-MONTH(Config!$C$7)&lt;0,"Antes","T"&amp;(INT(((YEAR(B1426)-YEAR(Config!$C$7))*12+MONTH(B1426)-MONTH(Config!$C$7))/3)+1)))</f>
        <v/>
      </c>
      <c r="J1426" s="76">
        <f>IF(E1426="","",IFERROR(INDEX(Config!$C$11:$C$22,MATCH(E1426,Config!$B$11:$B$22,0)),"No"))</f>
        <v/>
      </c>
      <c r="K1426" s="77">
        <f>IF(B1426="","",DATE(YEAR(B1426),MONTH(B1426),1))</f>
        <v/>
      </c>
    </row>
    <row r="1427">
      <c r="B1427" s="78" t="n"/>
      <c r="C1427" s="79" t="n"/>
      <c r="D1427" s="79" t="n"/>
      <c r="E1427" s="79" t="n"/>
      <c r="F1427" s="80" t="n"/>
      <c r="G1427" s="76">
        <f>IF(D1427="","",IFERROR(INDEX(Presupuesto!$C$9:$C$33,MATCH(D1427,Presupuesto!$B$9:$B$33,0)),""))</f>
        <v/>
      </c>
      <c r="H1427" s="76">
        <f>IF(B1427="","",CHOOSE(MONTH(B1427),"Ene","Feb","Mar","Abr","May","Jun","Jul","Ago","Sep","Oct","Nov","Dic")&amp;" "&amp;YEAR(B1427))</f>
        <v/>
      </c>
      <c r="I1427" s="76">
        <f>IF(B1427="","",IF((YEAR(B1427)-YEAR(Config!$C$7))*12+MONTH(B1427)-MONTH(Config!$C$7)&lt;0,"Antes","T"&amp;(INT(((YEAR(B1427)-YEAR(Config!$C$7))*12+MONTH(B1427)-MONTH(Config!$C$7))/3)+1)))</f>
        <v/>
      </c>
      <c r="J1427" s="76">
        <f>IF(E1427="","",IFERROR(INDEX(Config!$C$11:$C$22,MATCH(E1427,Config!$B$11:$B$22,0)),"No"))</f>
        <v/>
      </c>
      <c r="K1427" s="77">
        <f>IF(B1427="","",DATE(YEAR(B1427),MONTH(B1427),1))</f>
        <v/>
      </c>
    </row>
    <row r="1428">
      <c r="B1428" s="78" t="n"/>
      <c r="C1428" s="79" t="n"/>
      <c r="D1428" s="79" t="n"/>
      <c r="E1428" s="79" t="n"/>
      <c r="F1428" s="80" t="n"/>
      <c r="G1428" s="76">
        <f>IF(D1428="","",IFERROR(INDEX(Presupuesto!$C$9:$C$33,MATCH(D1428,Presupuesto!$B$9:$B$33,0)),""))</f>
        <v/>
      </c>
      <c r="H1428" s="76">
        <f>IF(B1428="","",CHOOSE(MONTH(B1428),"Ene","Feb","Mar","Abr","May","Jun","Jul","Ago","Sep","Oct","Nov","Dic")&amp;" "&amp;YEAR(B1428))</f>
        <v/>
      </c>
      <c r="I1428" s="76">
        <f>IF(B1428="","",IF((YEAR(B1428)-YEAR(Config!$C$7))*12+MONTH(B1428)-MONTH(Config!$C$7)&lt;0,"Antes","T"&amp;(INT(((YEAR(B1428)-YEAR(Config!$C$7))*12+MONTH(B1428)-MONTH(Config!$C$7))/3)+1)))</f>
        <v/>
      </c>
      <c r="J1428" s="76">
        <f>IF(E1428="","",IFERROR(INDEX(Config!$C$11:$C$22,MATCH(E1428,Config!$B$11:$B$22,0)),"No"))</f>
        <v/>
      </c>
      <c r="K1428" s="77">
        <f>IF(B1428="","",DATE(YEAR(B1428),MONTH(B1428),1))</f>
        <v/>
      </c>
    </row>
    <row r="1429">
      <c r="B1429" s="78" t="n"/>
      <c r="C1429" s="79" t="n"/>
      <c r="D1429" s="79" t="n"/>
      <c r="E1429" s="79" t="n"/>
      <c r="F1429" s="80" t="n"/>
      <c r="G1429" s="76">
        <f>IF(D1429="","",IFERROR(INDEX(Presupuesto!$C$9:$C$33,MATCH(D1429,Presupuesto!$B$9:$B$33,0)),""))</f>
        <v/>
      </c>
      <c r="H1429" s="76">
        <f>IF(B1429="","",CHOOSE(MONTH(B1429),"Ene","Feb","Mar","Abr","May","Jun","Jul","Ago","Sep","Oct","Nov","Dic")&amp;" "&amp;YEAR(B1429))</f>
        <v/>
      </c>
      <c r="I1429" s="76">
        <f>IF(B1429="","",IF((YEAR(B1429)-YEAR(Config!$C$7))*12+MONTH(B1429)-MONTH(Config!$C$7)&lt;0,"Antes","T"&amp;(INT(((YEAR(B1429)-YEAR(Config!$C$7))*12+MONTH(B1429)-MONTH(Config!$C$7))/3)+1)))</f>
        <v/>
      </c>
      <c r="J1429" s="76">
        <f>IF(E1429="","",IFERROR(INDEX(Config!$C$11:$C$22,MATCH(E1429,Config!$B$11:$B$22,0)),"No"))</f>
        <v/>
      </c>
      <c r="K1429" s="77">
        <f>IF(B1429="","",DATE(YEAR(B1429),MONTH(B1429),1))</f>
        <v/>
      </c>
    </row>
    <row r="1430">
      <c r="B1430" s="78" t="n"/>
      <c r="C1430" s="79" t="n"/>
      <c r="D1430" s="79" t="n"/>
      <c r="E1430" s="79" t="n"/>
      <c r="F1430" s="80" t="n"/>
      <c r="G1430" s="76">
        <f>IF(D1430="","",IFERROR(INDEX(Presupuesto!$C$9:$C$33,MATCH(D1430,Presupuesto!$B$9:$B$33,0)),""))</f>
        <v/>
      </c>
      <c r="H1430" s="76">
        <f>IF(B1430="","",CHOOSE(MONTH(B1430),"Ene","Feb","Mar","Abr","May","Jun","Jul","Ago","Sep","Oct","Nov","Dic")&amp;" "&amp;YEAR(B1430))</f>
        <v/>
      </c>
      <c r="I1430" s="76">
        <f>IF(B1430="","",IF((YEAR(B1430)-YEAR(Config!$C$7))*12+MONTH(B1430)-MONTH(Config!$C$7)&lt;0,"Antes","T"&amp;(INT(((YEAR(B1430)-YEAR(Config!$C$7))*12+MONTH(B1430)-MONTH(Config!$C$7))/3)+1)))</f>
        <v/>
      </c>
      <c r="J1430" s="76">
        <f>IF(E1430="","",IFERROR(INDEX(Config!$C$11:$C$22,MATCH(E1430,Config!$B$11:$B$22,0)),"No"))</f>
        <v/>
      </c>
      <c r="K1430" s="77">
        <f>IF(B1430="","",DATE(YEAR(B1430),MONTH(B1430),1))</f>
        <v/>
      </c>
    </row>
    <row r="1431">
      <c r="B1431" s="78" t="n"/>
      <c r="C1431" s="79" t="n"/>
      <c r="D1431" s="79" t="n"/>
      <c r="E1431" s="79" t="n"/>
      <c r="F1431" s="80" t="n"/>
      <c r="G1431" s="76">
        <f>IF(D1431="","",IFERROR(INDEX(Presupuesto!$C$9:$C$33,MATCH(D1431,Presupuesto!$B$9:$B$33,0)),""))</f>
        <v/>
      </c>
      <c r="H1431" s="76">
        <f>IF(B1431="","",CHOOSE(MONTH(B1431),"Ene","Feb","Mar","Abr","May","Jun","Jul","Ago","Sep","Oct","Nov","Dic")&amp;" "&amp;YEAR(B1431))</f>
        <v/>
      </c>
      <c r="I1431" s="76">
        <f>IF(B1431="","",IF((YEAR(B1431)-YEAR(Config!$C$7))*12+MONTH(B1431)-MONTH(Config!$C$7)&lt;0,"Antes","T"&amp;(INT(((YEAR(B1431)-YEAR(Config!$C$7))*12+MONTH(B1431)-MONTH(Config!$C$7))/3)+1)))</f>
        <v/>
      </c>
      <c r="J1431" s="76">
        <f>IF(E1431="","",IFERROR(INDEX(Config!$C$11:$C$22,MATCH(E1431,Config!$B$11:$B$22,0)),"No"))</f>
        <v/>
      </c>
      <c r="K1431" s="77">
        <f>IF(B1431="","",DATE(YEAR(B1431),MONTH(B1431),1))</f>
        <v/>
      </c>
    </row>
    <row r="1432">
      <c r="B1432" s="78" t="n"/>
      <c r="C1432" s="79" t="n"/>
      <c r="D1432" s="79" t="n"/>
      <c r="E1432" s="79" t="n"/>
      <c r="F1432" s="80" t="n"/>
      <c r="G1432" s="76">
        <f>IF(D1432="","",IFERROR(INDEX(Presupuesto!$C$9:$C$33,MATCH(D1432,Presupuesto!$B$9:$B$33,0)),""))</f>
        <v/>
      </c>
      <c r="H1432" s="76">
        <f>IF(B1432="","",CHOOSE(MONTH(B1432),"Ene","Feb","Mar","Abr","May","Jun","Jul","Ago","Sep","Oct","Nov","Dic")&amp;" "&amp;YEAR(B1432))</f>
        <v/>
      </c>
      <c r="I1432" s="76">
        <f>IF(B1432="","",IF((YEAR(B1432)-YEAR(Config!$C$7))*12+MONTH(B1432)-MONTH(Config!$C$7)&lt;0,"Antes","T"&amp;(INT(((YEAR(B1432)-YEAR(Config!$C$7))*12+MONTH(B1432)-MONTH(Config!$C$7))/3)+1)))</f>
        <v/>
      </c>
      <c r="J1432" s="76">
        <f>IF(E1432="","",IFERROR(INDEX(Config!$C$11:$C$22,MATCH(E1432,Config!$B$11:$B$22,0)),"No"))</f>
        <v/>
      </c>
      <c r="K1432" s="77">
        <f>IF(B1432="","",DATE(YEAR(B1432),MONTH(B1432),1))</f>
        <v/>
      </c>
    </row>
    <row r="1433">
      <c r="B1433" s="78" t="n"/>
      <c r="C1433" s="79" t="n"/>
      <c r="D1433" s="79" t="n"/>
      <c r="E1433" s="79" t="n"/>
      <c r="F1433" s="80" t="n"/>
      <c r="G1433" s="76">
        <f>IF(D1433="","",IFERROR(INDEX(Presupuesto!$C$9:$C$33,MATCH(D1433,Presupuesto!$B$9:$B$33,0)),""))</f>
        <v/>
      </c>
      <c r="H1433" s="76">
        <f>IF(B1433="","",CHOOSE(MONTH(B1433),"Ene","Feb","Mar","Abr","May","Jun","Jul","Ago","Sep","Oct","Nov","Dic")&amp;" "&amp;YEAR(B1433))</f>
        <v/>
      </c>
      <c r="I1433" s="76">
        <f>IF(B1433="","",IF((YEAR(B1433)-YEAR(Config!$C$7))*12+MONTH(B1433)-MONTH(Config!$C$7)&lt;0,"Antes","T"&amp;(INT(((YEAR(B1433)-YEAR(Config!$C$7))*12+MONTH(B1433)-MONTH(Config!$C$7))/3)+1)))</f>
        <v/>
      </c>
      <c r="J1433" s="76">
        <f>IF(E1433="","",IFERROR(INDEX(Config!$C$11:$C$22,MATCH(E1433,Config!$B$11:$B$22,0)),"No"))</f>
        <v/>
      </c>
      <c r="K1433" s="77">
        <f>IF(B1433="","",DATE(YEAR(B1433),MONTH(B1433),1))</f>
        <v/>
      </c>
    </row>
    <row r="1434">
      <c r="B1434" s="78" t="n"/>
      <c r="C1434" s="79" t="n"/>
      <c r="D1434" s="79" t="n"/>
      <c r="E1434" s="79" t="n"/>
      <c r="F1434" s="80" t="n"/>
      <c r="G1434" s="76">
        <f>IF(D1434="","",IFERROR(INDEX(Presupuesto!$C$9:$C$33,MATCH(D1434,Presupuesto!$B$9:$B$33,0)),""))</f>
        <v/>
      </c>
      <c r="H1434" s="76">
        <f>IF(B1434="","",CHOOSE(MONTH(B1434),"Ene","Feb","Mar","Abr","May","Jun","Jul","Ago","Sep","Oct","Nov","Dic")&amp;" "&amp;YEAR(B1434))</f>
        <v/>
      </c>
      <c r="I1434" s="76">
        <f>IF(B1434="","",IF((YEAR(B1434)-YEAR(Config!$C$7))*12+MONTH(B1434)-MONTH(Config!$C$7)&lt;0,"Antes","T"&amp;(INT(((YEAR(B1434)-YEAR(Config!$C$7))*12+MONTH(B1434)-MONTH(Config!$C$7))/3)+1)))</f>
        <v/>
      </c>
      <c r="J1434" s="76">
        <f>IF(E1434="","",IFERROR(INDEX(Config!$C$11:$C$22,MATCH(E1434,Config!$B$11:$B$22,0)),"No"))</f>
        <v/>
      </c>
      <c r="K1434" s="77">
        <f>IF(B1434="","",DATE(YEAR(B1434),MONTH(B1434),1))</f>
        <v/>
      </c>
    </row>
    <row r="1435">
      <c r="B1435" s="78" t="n"/>
      <c r="C1435" s="79" t="n"/>
      <c r="D1435" s="79" t="n"/>
      <c r="E1435" s="79" t="n"/>
      <c r="F1435" s="80" t="n"/>
      <c r="G1435" s="76">
        <f>IF(D1435="","",IFERROR(INDEX(Presupuesto!$C$9:$C$33,MATCH(D1435,Presupuesto!$B$9:$B$33,0)),""))</f>
        <v/>
      </c>
      <c r="H1435" s="76">
        <f>IF(B1435="","",CHOOSE(MONTH(B1435),"Ene","Feb","Mar","Abr","May","Jun","Jul","Ago","Sep","Oct","Nov","Dic")&amp;" "&amp;YEAR(B1435))</f>
        <v/>
      </c>
      <c r="I1435" s="76">
        <f>IF(B1435="","",IF((YEAR(B1435)-YEAR(Config!$C$7))*12+MONTH(B1435)-MONTH(Config!$C$7)&lt;0,"Antes","T"&amp;(INT(((YEAR(B1435)-YEAR(Config!$C$7))*12+MONTH(B1435)-MONTH(Config!$C$7))/3)+1)))</f>
        <v/>
      </c>
      <c r="J1435" s="76">
        <f>IF(E1435="","",IFERROR(INDEX(Config!$C$11:$C$22,MATCH(E1435,Config!$B$11:$B$22,0)),"No"))</f>
        <v/>
      </c>
      <c r="K1435" s="77">
        <f>IF(B1435="","",DATE(YEAR(B1435),MONTH(B1435),1))</f>
        <v/>
      </c>
    </row>
    <row r="1436">
      <c r="B1436" s="78" t="n"/>
      <c r="C1436" s="79" t="n"/>
      <c r="D1436" s="79" t="n"/>
      <c r="E1436" s="79" t="n"/>
      <c r="F1436" s="80" t="n"/>
      <c r="G1436" s="76">
        <f>IF(D1436="","",IFERROR(INDEX(Presupuesto!$C$9:$C$33,MATCH(D1436,Presupuesto!$B$9:$B$33,0)),""))</f>
        <v/>
      </c>
      <c r="H1436" s="76">
        <f>IF(B1436="","",CHOOSE(MONTH(B1436),"Ene","Feb","Mar","Abr","May","Jun","Jul","Ago","Sep","Oct","Nov","Dic")&amp;" "&amp;YEAR(B1436))</f>
        <v/>
      </c>
      <c r="I1436" s="76">
        <f>IF(B1436="","",IF((YEAR(B1436)-YEAR(Config!$C$7))*12+MONTH(B1436)-MONTH(Config!$C$7)&lt;0,"Antes","T"&amp;(INT(((YEAR(B1436)-YEAR(Config!$C$7))*12+MONTH(B1436)-MONTH(Config!$C$7))/3)+1)))</f>
        <v/>
      </c>
      <c r="J1436" s="76">
        <f>IF(E1436="","",IFERROR(INDEX(Config!$C$11:$C$22,MATCH(E1436,Config!$B$11:$B$22,0)),"No"))</f>
        <v/>
      </c>
      <c r="K1436" s="77">
        <f>IF(B1436="","",DATE(YEAR(B1436),MONTH(B1436),1))</f>
        <v/>
      </c>
    </row>
    <row r="1437">
      <c r="B1437" s="78" t="n"/>
      <c r="C1437" s="79" t="n"/>
      <c r="D1437" s="79" t="n"/>
      <c r="E1437" s="79" t="n"/>
      <c r="F1437" s="80" t="n"/>
      <c r="G1437" s="76">
        <f>IF(D1437="","",IFERROR(INDEX(Presupuesto!$C$9:$C$33,MATCH(D1437,Presupuesto!$B$9:$B$33,0)),""))</f>
        <v/>
      </c>
      <c r="H1437" s="76">
        <f>IF(B1437="","",CHOOSE(MONTH(B1437),"Ene","Feb","Mar","Abr","May","Jun","Jul","Ago","Sep","Oct","Nov","Dic")&amp;" "&amp;YEAR(B1437))</f>
        <v/>
      </c>
      <c r="I1437" s="76">
        <f>IF(B1437="","",IF((YEAR(B1437)-YEAR(Config!$C$7))*12+MONTH(B1437)-MONTH(Config!$C$7)&lt;0,"Antes","T"&amp;(INT(((YEAR(B1437)-YEAR(Config!$C$7))*12+MONTH(B1437)-MONTH(Config!$C$7))/3)+1)))</f>
        <v/>
      </c>
      <c r="J1437" s="76">
        <f>IF(E1437="","",IFERROR(INDEX(Config!$C$11:$C$22,MATCH(E1437,Config!$B$11:$B$22,0)),"No"))</f>
        <v/>
      </c>
      <c r="K1437" s="77">
        <f>IF(B1437="","",DATE(YEAR(B1437),MONTH(B1437),1))</f>
        <v/>
      </c>
    </row>
    <row r="1438">
      <c r="B1438" s="78" t="n"/>
      <c r="C1438" s="79" t="n"/>
      <c r="D1438" s="79" t="n"/>
      <c r="E1438" s="79" t="n"/>
      <c r="F1438" s="80" t="n"/>
      <c r="G1438" s="76">
        <f>IF(D1438="","",IFERROR(INDEX(Presupuesto!$C$9:$C$33,MATCH(D1438,Presupuesto!$B$9:$B$33,0)),""))</f>
        <v/>
      </c>
      <c r="H1438" s="76">
        <f>IF(B1438="","",CHOOSE(MONTH(B1438),"Ene","Feb","Mar","Abr","May","Jun","Jul","Ago","Sep","Oct","Nov","Dic")&amp;" "&amp;YEAR(B1438))</f>
        <v/>
      </c>
      <c r="I1438" s="76">
        <f>IF(B1438="","",IF((YEAR(B1438)-YEAR(Config!$C$7))*12+MONTH(B1438)-MONTH(Config!$C$7)&lt;0,"Antes","T"&amp;(INT(((YEAR(B1438)-YEAR(Config!$C$7))*12+MONTH(B1438)-MONTH(Config!$C$7))/3)+1)))</f>
        <v/>
      </c>
      <c r="J1438" s="76">
        <f>IF(E1438="","",IFERROR(INDEX(Config!$C$11:$C$22,MATCH(E1438,Config!$B$11:$B$22,0)),"No"))</f>
        <v/>
      </c>
      <c r="K1438" s="77">
        <f>IF(B1438="","",DATE(YEAR(B1438),MONTH(B1438),1))</f>
        <v/>
      </c>
    </row>
    <row r="1439">
      <c r="B1439" s="78" t="n"/>
      <c r="C1439" s="79" t="n"/>
      <c r="D1439" s="79" t="n"/>
      <c r="E1439" s="79" t="n"/>
      <c r="F1439" s="80" t="n"/>
      <c r="G1439" s="76">
        <f>IF(D1439="","",IFERROR(INDEX(Presupuesto!$C$9:$C$33,MATCH(D1439,Presupuesto!$B$9:$B$33,0)),""))</f>
        <v/>
      </c>
      <c r="H1439" s="76">
        <f>IF(B1439="","",CHOOSE(MONTH(B1439),"Ene","Feb","Mar","Abr","May","Jun","Jul","Ago","Sep","Oct","Nov","Dic")&amp;" "&amp;YEAR(B1439))</f>
        <v/>
      </c>
      <c r="I1439" s="76">
        <f>IF(B1439="","",IF((YEAR(B1439)-YEAR(Config!$C$7))*12+MONTH(B1439)-MONTH(Config!$C$7)&lt;0,"Antes","T"&amp;(INT(((YEAR(B1439)-YEAR(Config!$C$7))*12+MONTH(B1439)-MONTH(Config!$C$7))/3)+1)))</f>
        <v/>
      </c>
      <c r="J1439" s="76">
        <f>IF(E1439="","",IFERROR(INDEX(Config!$C$11:$C$22,MATCH(E1439,Config!$B$11:$B$22,0)),"No"))</f>
        <v/>
      </c>
      <c r="K1439" s="77">
        <f>IF(B1439="","",DATE(YEAR(B1439),MONTH(B1439),1))</f>
        <v/>
      </c>
    </row>
    <row r="1440">
      <c r="B1440" s="78" t="n"/>
      <c r="C1440" s="79" t="n"/>
      <c r="D1440" s="79" t="n"/>
      <c r="E1440" s="79" t="n"/>
      <c r="F1440" s="80" t="n"/>
      <c r="G1440" s="76">
        <f>IF(D1440="","",IFERROR(INDEX(Presupuesto!$C$9:$C$33,MATCH(D1440,Presupuesto!$B$9:$B$33,0)),""))</f>
        <v/>
      </c>
      <c r="H1440" s="76">
        <f>IF(B1440="","",CHOOSE(MONTH(B1440),"Ene","Feb","Mar","Abr","May","Jun","Jul","Ago","Sep","Oct","Nov","Dic")&amp;" "&amp;YEAR(B1440))</f>
        <v/>
      </c>
      <c r="I1440" s="76">
        <f>IF(B1440="","",IF((YEAR(B1440)-YEAR(Config!$C$7))*12+MONTH(B1440)-MONTH(Config!$C$7)&lt;0,"Antes","T"&amp;(INT(((YEAR(B1440)-YEAR(Config!$C$7))*12+MONTH(B1440)-MONTH(Config!$C$7))/3)+1)))</f>
        <v/>
      </c>
      <c r="J1440" s="76">
        <f>IF(E1440="","",IFERROR(INDEX(Config!$C$11:$C$22,MATCH(E1440,Config!$B$11:$B$22,0)),"No"))</f>
        <v/>
      </c>
      <c r="K1440" s="77">
        <f>IF(B1440="","",DATE(YEAR(B1440),MONTH(B1440),1))</f>
        <v/>
      </c>
    </row>
    <row r="1441">
      <c r="B1441" s="78" t="n"/>
      <c r="C1441" s="79" t="n"/>
      <c r="D1441" s="79" t="n"/>
      <c r="E1441" s="79" t="n"/>
      <c r="F1441" s="80" t="n"/>
      <c r="G1441" s="76">
        <f>IF(D1441="","",IFERROR(INDEX(Presupuesto!$C$9:$C$33,MATCH(D1441,Presupuesto!$B$9:$B$33,0)),""))</f>
        <v/>
      </c>
      <c r="H1441" s="76">
        <f>IF(B1441="","",CHOOSE(MONTH(B1441),"Ene","Feb","Mar","Abr","May","Jun","Jul","Ago","Sep","Oct","Nov","Dic")&amp;" "&amp;YEAR(B1441))</f>
        <v/>
      </c>
      <c r="I1441" s="76">
        <f>IF(B1441="","",IF((YEAR(B1441)-YEAR(Config!$C$7))*12+MONTH(B1441)-MONTH(Config!$C$7)&lt;0,"Antes","T"&amp;(INT(((YEAR(B1441)-YEAR(Config!$C$7))*12+MONTH(B1441)-MONTH(Config!$C$7))/3)+1)))</f>
        <v/>
      </c>
      <c r="J1441" s="76">
        <f>IF(E1441="","",IFERROR(INDEX(Config!$C$11:$C$22,MATCH(E1441,Config!$B$11:$B$22,0)),"No"))</f>
        <v/>
      </c>
      <c r="K1441" s="77">
        <f>IF(B1441="","",DATE(YEAR(B1441),MONTH(B1441),1))</f>
        <v/>
      </c>
    </row>
    <row r="1442">
      <c r="B1442" s="78" t="n"/>
      <c r="C1442" s="79" t="n"/>
      <c r="D1442" s="79" t="n"/>
      <c r="E1442" s="79" t="n"/>
      <c r="F1442" s="80" t="n"/>
      <c r="G1442" s="76">
        <f>IF(D1442="","",IFERROR(INDEX(Presupuesto!$C$9:$C$33,MATCH(D1442,Presupuesto!$B$9:$B$33,0)),""))</f>
        <v/>
      </c>
      <c r="H1442" s="76">
        <f>IF(B1442="","",CHOOSE(MONTH(B1442),"Ene","Feb","Mar","Abr","May","Jun","Jul","Ago","Sep","Oct","Nov","Dic")&amp;" "&amp;YEAR(B1442))</f>
        <v/>
      </c>
      <c r="I1442" s="76">
        <f>IF(B1442="","",IF((YEAR(B1442)-YEAR(Config!$C$7))*12+MONTH(B1442)-MONTH(Config!$C$7)&lt;0,"Antes","T"&amp;(INT(((YEAR(B1442)-YEAR(Config!$C$7))*12+MONTH(B1442)-MONTH(Config!$C$7))/3)+1)))</f>
        <v/>
      </c>
      <c r="J1442" s="76">
        <f>IF(E1442="","",IFERROR(INDEX(Config!$C$11:$C$22,MATCH(E1442,Config!$B$11:$B$22,0)),"No"))</f>
        <v/>
      </c>
      <c r="K1442" s="77">
        <f>IF(B1442="","",DATE(YEAR(B1442),MONTH(B1442),1))</f>
        <v/>
      </c>
    </row>
    <row r="1443">
      <c r="B1443" s="78" t="n"/>
      <c r="C1443" s="79" t="n"/>
      <c r="D1443" s="79" t="n"/>
      <c r="E1443" s="79" t="n"/>
      <c r="F1443" s="80" t="n"/>
      <c r="G1443" s="76">
        <f>IF(D1443="","",IFERROR(INDEX(Presupuesto!$C$9:$C$33,MATCH(D1443,Presupuesto!$B$9:$B$33,0)),""))</f>
        <v/>
      </c>
      <c r="H1443" s="76">
        <f>IF(B1443="","",CHOOSE(MONTH(B1443),"Ene","Feb","Mar","Abr","May","Jun","Jul","Ago","Sep","Oct","Nov","Dic")&amp;" "&amp;YEAR(B1443))</f>
        <v/>
      </c>
      <c r="I1443" s="76">
        <f>IF(B1443="","",IF((YEAR(B1443)-YEAR(Config!$C$7))*12+MONTH(B1443)-MONTH(Config!$C$7)&lt;0,"Antes","T"&amp;(INT(((YEAR(B1443)-YEAR(Config!$C$7))*12+MONTH(B1443)-MONTH(Config!$C$7))/3)+1)))</f>
        <v/>
      </c>
      <c r="J1443" s="76">
        <f>IF(E1443="","",IFERROR(INDEX(Config!$C$11:$C$22,MATCH(E1443,Config!$B$11:$B$22,0)),"No"))</f>
        <v/>
      </c>
      <c r="K1443" s="77">
        <f>IF(B1443="","",DATE(YEAR(B1443),MONTH(B1443),1))</f>
        <v/>
      </c>
    </row>
    <row r="1444">
      <c r="B1444" s="78" t="n"/>
      <c r="C1444" s="79" t="n"/>
      <c r="D1444" s="79" t="n"/>
      <c r="E1444" s="79" t="n"/>
      <c r="F1444" s="80" t="n"/>
      <c r="G1444" s="76">
        <f>IF(D1444="","",IFERROR(INDEX(Presupuesto!$C$9:$C$33,MATCH(D1444,Presupuesto!$B$9:$B$33,0)),""))</f>
        <v/>
      </c>
      <c r="H1444" s="76">
        <f>IF(B1444="","",CHOOSE(MONTH(B1444),"Ene","Feb","Mar","Abr","May","Jun","Jul","Ago","Sep","Oct","Nov","Dic")&amp;" "&amp;YEAR(B1444))</f>
        <v/>
      </c>
      <c r="I1444" s="76">
        <f>IF(B1444="","",IF((YEAR(B1444)-YEAR(Config!$C$7))*12+MONTH(B1444)-MONTH(Config!$C$7)&lt;0,"Antes","T"&amp;(INT(((YEAR(B1444)-YEAR(Config!$C$7))*12+MONTH(B1444)-MONTH(Config!$C$7))/3)+1)))</f>
        <v/>
      </c>
      <c r="J1444" s="76">
        <f>IF(E1444="","",IFERROR(INDEX(Config!$C$11:$C$22,MATCH(E1444,Config!$B$11:$B$22,0)),"No"))</f>
        <v/>
      </c>
      <c r="K1444" s="77">
        <f>IF(B1444="","",DATE(YEAR(B1444),MONTH(B1444),1))</f>
        <v/>
      </c>
    </row>
    <row r="1445">
      <c r="B1445" s="78" t="n"/>
      <c r="C1445" s="79" t="n"/>
      <c r="D1445" s="79" t="n"/>
      <c r="E1445" s="79" t="n"/>
      <c r="F1445" s="80" t="n"/>
      <c r="G1445" s="76">
        <f>IF(D1445="","",IFERROR(INDEX(Presupuesto!$C$9:$C$33,MATCH(D1445,Presupuesto!$B$9:$B$33,0)),""))</f>
        <v/>
      </c>
      <c r="H1445" s="76">
        <f>IF(B1445="","",CHOOSE(MONTH(B1445),"Ene","Feb","Mar","Abr","May","Jun","Jul","Ago","Sep","Oct","Nov","Dic")&amp;" "&amp;YEAR(B1445))</f>
        <v/>
      </c>
      <c r="I1445" s="76">
        <f>IF(B1445="","",IF((YEAR(B1445)-YEAR(Config!$C$7))*12+MONTH(B1445)-MONTH(Config!$C$7)&lt;0,"Antes","T"&amp;(INT(((YEAR(B1445)-YEAR(Config!$C$7))*12+MONTH(B1445)-MONTH(Config!$C$7))/3)+1)))</f>
        <v/>
      </c>
      <c r="J1445" s="76">
        <f>IF(E1445="","",IFERROR(INDEX(Config!$C$11:$C$22,MATCH(E1445,Config!$B$11:$B$22,0)),"No"))</f>
        <v/>
      </c>
      <c r="K1445" s="77">
        <f>IF(B1445="","",DATE(YEAR(B1445),MONTH(B1445),1))</f>
        <v/>
      </c>
    </row>
    <row r="1446">
      <c r="B1446" s="78" t="n"/>
      <c r="C1446" s="79" t="n"/>
      <c r="D1446" s="79" t="n"/>
      <c r="E1446" s="79" t="n"/>
      <c r="F1446" s="80" t="n"/>
      <c r="G1446" s="76">
        <f>IF(D1446="","",IFERROR(INDEX(Presupuesto!$C$9:$C$33,MATCH(D1446,Presupuesto!$B$9:$B$33,0)),""))</f>
        <v/>
      </c>
      <c r="H1446" s="76">
        <f>IF(B1446="","",CHOOSE(MONTH(B1446),"Ene","Feb","Mar","Abr","May","Jun","Jul","Ago","Sep","Oct","Nov","Dic")&amp;" "&amp;YEAR(B1446))</f>
        <v/>
      </c>
      <c r="I1446" s="76">
        <f>IF(B1446="","",IF((YEAR(B1446)-YEAR(Config!$C$7))*12+MONTH(B1446)-MONTH(Config!$C$7)&lt;0,"Antes","T"&amp;(INT(((YEAR(B1446)-YEAR(Config!$C$7))*12+MONTH(B1446)-MONTH(Config!$C$7))/3)+1)))</f>
        <v/>
      </c>
      <c r="J1446" s="76">
        <f>IF(E1446="","",IFERROR(INDEX(Config!$C$11:$C$22,MATCH(E1446,Config!$B$11:$B$22,0)),"No"))</f>
        <v/>
      </c>
      <c r="K1446" s="77">
        <f>IF(B1446="","",DATE(YEAR(B1446),MONTH(B1446),1))</f>
        <v/>
      </c>
    </row>
    <row r="1447">
      <c r="B1447" s="78" t="n"/>
      <c r="C1447" s="79" t="n"/>
      <c r="D1447" s="79" t="n"/>
      <c r="E1447" s="79" t="n"/>
      <c r="F1447" s="80" t="n"/>
      <c r="G1447" s="76">
        <f>IF(D1447="","",IFERROR(INDEX(Presupuesto!$C$9:$C$33,MATCH(D1447,Presupuesto!$B$9:$B$33,0)),""))</f>
        <v/>
      </c>
      <c r="H1447" s="76">
        <f>IF(B1447="","",CHOOSE(MONTH(B1447),"Ene","Feb","Mar","Abr","May","Jun","Jul","Ago","Sep","Oct","Nov","Dic")&amp;" "&amp;YEAR(B1447))</f>
        <v/>
      </c>
      <c r="I1447" s="76">
        <f>IF(B1447="","",IF((YEAR(B1447)-YEAR(Config!$C$7))*12+MONTH(B1447)-MONTH(Config!$C$7)&lt;0,"Antes","T"&amp;(INT(((YEAR(B1447)-YEAR(Config!$C$7))*12+MONTH(B1447)-MONTH(Config!$C$7))/3)+1)))</f>
        <v/>
      </c>
      <c r="J1447" s="76">
        <f>IF(E1447="","",IFERROR(INDEX(Config!$C$11:$C$22,MATCH(E1447,Config!$B$11:$B$22,0)),"No"))</f>
        <v/>
      </c>
      <c r="K1447" s="77">
        <f>IF(B1447="","",DATE(YEAR(B1447),MONTH(B1447),1))</f>
        <v/>
      </c>
    </row>
    <row r="1448">
      <c r="B1448" s="78" t="n"/>
      <c r="C1448" s="79" t="n"/>
      <c r="D1448" s="79" t="n"/>
      <c r="E1448" s="79" t="n"/>
      <c r="F1448" s="80" t="n"/>
      <c r="G1448" s="76">
        <f>IF(D1448="","",IFERROR(INDEX(Presupuesto!$C$9:$C$33,MATCH(D1448,Presupuesto!$B$9:$B$33,0)),""))</f>
        <v/>
      </c>
      <c r="H1448" s="76">
        <f>IF(B1448="","",CHOOSE(MONTH(B1448),"Ene","Feb","Mar","Abr","May","Jun","Jul","Ago","Sep","Oct","Nov","Dic")&amp;" "&amp;YEAR(B1448))</f>
        <v/>
      </c>
      <c r="I1448" s="76">
        <f>IF(B1448="","",IF((YEAR(B1448)-YEAR(Config!$C$7))*12+MONTH(B1448)-MONTH(Config!$C$7)&lt;0,"Antes","T"&amp;(INT(((YEAR(B1448)-YEAR(Config!$C$7))*12+MONTH(B1448)-MONTH(Config!$C$7))/3)+1)))</f>
        <v/>
      </c>
      <c r="J1448" s="76">
        <f>IF(E1448="","",IFERROR(INDEX(Config!$C$11:$C$22,MATCH(E1448,Config!$B$11:$B$22,0)),"No"))</f>
        <v/>
      </c>
      <c r="K1448" s="77">
        <f>IF(B1448="","",DATE(YEAR(B1448),MONTH(B1448),1))</f>
        <v/>
      </c>
    </row>
    <row r="1449">
      <c r="B1449" s="78" t="n"/>
      <c r="C1449" s="79" t="n"/>
      <c r="D1449" s="79" t="n"/>
      <c r="E1449" s="79" t="n"/>
      <c r="F1449" s="80" t="n"/>
      <c r="G1449" s="76">
        <f>IF(D1449="","",IFERROR(INDEX(Presupuesto!$C$9:$C$33,MATCH(D1449,Presupuesto!$B$9:$B$33,0)),""))</f>
        <v/>
      </c>
      <c r="H1449" s="76">
        <f>IF(B1449="","",CHOOSE(MONTH(B1449),"Ene","Feb","Mar","Abr","May","Jun","Jul","Ago","Sep","Oct","Nov","Dic")&amp;" "&amp;YEAR(B1449))</f>
        <v/>
      </c>
      <c r="I1449" s="76">
        <f>IF(B1449="","",IF((YEAR(B1449)-YEAR(Config!$C$7))*12+MONTH(B1449)-MONTH(Config!$C$7)&lt;0,"Antes","T"&amp;(INT(((YEAR(B1449)-YEAR(Config!$C$7))*12+MONTH(B1449)-MONTH(Config!$C$7))/3)+1)))</f>
        <v/>
      </c>
      <c r="J1449" s="76">
        <f>IF(E1449="","",IFERROR(INDEX(Config!$C$11:$C$22,MATCH(E1449,Config!$B$11:$B$22,0)),"No"))</f>
        <v/>
      </c>
      <c r="K1449" s="77">
        <f>IF(B1449="","",DATE(YEAR(B1449),MONTH(B1449),1))</f>
        <v/>
      </c>
    </row>
    <row r="1450">
      <c r="B1450" s="78" t="n"/>
      <c r="C1450" s="79" t="n"/>
      <c r="D1450" s="79" t="n"/>
      <c r="E1450" s="79" t="n"/>
      <c r="F1450" s="80" t="n"/>
      <c r="G1450" s="76">
        <f>IF(D1450="","",IFERROR(INDEX(Presupuesto!$C$9:$C$33,MATCH(D1450,Presupuesto!$B$9:$B$33,0)),""))</f>
        <v/>
      </c>
      <c r="H1450" s="76">
        <f>IF(B1450="","",CHOOSE(MONTH(B1450),"Ene","Feb","Mar","Abr","May","Jun","Jul","Ago","Sep","Oct","Nov","Dic")&amp;" "&amp;YEAR(B1450))</f>
        <v/>
      </c>
      <c r="I1450" s="76">
        <f>IF(B1450="","",IF((YEAR(B1450)-YEAR(Config!$C$7))*12+MONTH(B1450)-MONTH(Config!$C$7)&lt;0,"Antes","T"&amp;(INT(((YEAR(B1450)-YEAR(Config!$C$7))*12+MONTH(B1450)-MONTH(Config!$C$7))/3)+1)))</f>
        <v/>
      </c>
      <c r="J1450" s="76">
        <f>IF(E1450="","",IFERROR(INDEX(Config!$C$11:$C$22,MATCH(E1450,Config!$B$11:$B$22,0)),"No"))</f>
        <v/>
      </c>
      <c r="K1450" s="77">
        <f>IF(B1450="","",DATE(YEAR(B1450),MONTH(B1450),1))</f>
        <v/>
      </c>
    </row>
    <row r="1451">
      <c r="B1451" s="78" t="n"/>
      <c r="C1451" s="79" t="n"/>
      <c r="D1451" s="79" t="n"/>
      <c r="E1451" s="79" t="n"/>
      <c r="F1451" s="80" t="n"/>
      <c r="G1451" s="76">
        <f>IF(D1451="","",IFERROR(INDEX(Presupuesto!$C$9:$C$33,MATCH(D1451,Presupuesto!$B$9:$B$33,0)),""))</f>
        <v/>
      </c>
      <c r="H1451" s="76">
        <f>IF(B1451="","",CHOOSE(MONTH(B1451),"Ene","Feb","Mar","Abr","May","Jun","Jul","Ago","Sep","Oct","Nov","Dic")&amp;" "&amp;YEAR(B1451))</f>
        <v/>
      </c>
      <c r="I1451" s="76">
        <f>IF(B1451="","",IF((YEAR(B1451)-YEAR(Config!$C$7))*12+MONTH(B1451)-MONTH(Config!$C$7)&lt;0,"Antes","T"&amp;(INT(((YEAR(B1451)-YEAR(Config!$C$7))*12+MONTH(B1451)-MONTH(Config!$C$7))/3)+1)))</f>
        <v/>
      </c>
      <c r="J1451" s="76">
        <f>IF(E1451="","",IFERROR(INDEX(Config!$C$11:$C$22,MATCH(E1451,Config!$B$11:$B$22,0)),"No"))</f>
        <v/>
      </c>
      <c r="K1451" s="77">
        <f>IF(B1451="","",DATE(YEAR(B1451),MONTH(B1451),1))</f>
        <v/>
      </c>
    </row>
    <row r="1452">
      <c r="B1452" s="78" t="n"/>
      <c r="C1452" s="79" t="n"/>
      <c r="D1452" s="79" t="n"/>
      <c r="E1452" s="79" t="n"/>
      <c r="F1452" s="80" t="n"/>
      <c r="G1452" s="76">
        <f>IF(D1452="","",IFERROR(INDEX(Presupuesto!$C$9:$C$33,MATCH(D1452,Presupuesto!$B$9:$B$33,0)),""))</f>
        <v/>
      </c>
      <c r="H1452" s="76">
        <f>IF(B1452="","",CHOOSE(MONTH(B1452),"Ene","Feb","Mar","Abr","May","Jun","Jul","Ago","Sep","Oct","Nov","Dic")&amp;" "&amp;YEAR(B1452))</f>
        <v/>
      </c>
      <c r="I1452" s="76">
        <f>IF(B1452="","",IF((YEAR(B1452)-YEAR(Config!$C$7))*12+MONTH(B1452)-MONTH(Config!$C$7)&lt;0,"Antes","T"&amp;(INT(((YEAR(B1452)-YEAR(Config!$C$7))*12+MONTH(B1452)-MONTH(Config!$C$7))/3)+1)))</f>
        <v/>
      </c>
      <c r="J1452" s="76">
        <f>IF(E1452="","",IFERROR(INDEX(Config!$C$11:$C$22,MATCH(E1452,Config!$B$11:$B$22,0)),"No"))</f>
        <v/>
      </c>
      <c r="K1452" s="77">
        <f>IF(B1452="","",DATE(YEAR(B1452),MONTH(B1452),1))</f>
        <v/>
      </c>
    </row>
    <row r="1453">
      <c r="B1453" s="78" t="n"/>
      <c r="C1453" s="79" t="n"/>
      <c r="D1453" s="79" t="n"/>
      <c r="E1453" s="79" t="n"/>
      <c r="F1453" s="80" t="n"/>
      <c r="G1453" s="76">
        <f>IF(D1453="","",IFERROR(INDEX(Presupuesto!$C$9:$C$33,MATCH(D1453,Presupuesto!$B$9:$B$33,0)),""))</f>
        <v/>
      </c>
      <c r="H1453" s="76">
        <f>IF(B1453="","",CHOOSE(MONTH(B1453),"Ene","Feb","Mar","Abr","May","Jun","Jul","Ago","Sep","Oct","Nov","Dic")&amp;" "&amp;YEAR(B1453))</f>
        <v/>
      </c>
      <c r="I1453" s="76">
        <f>IF(B1453="","",IF((YEAR(B1453)-YEAR(Config!$C$7))*12+MONTH(B1453)-MONTH(Config!$C$7)&lt;0,"Antes","T"&amp;(INT(((YEAR(B1453)-YEAR(Config!$C$7))*12+MONTH(B1453)-MONTH(Config!$C$7))/3)+1)))</f>
        <v/>
      </c>
      <c r="J1453" s="76">
        <f>IF(E1453="","",IFERROR(INDEX(Config!$C$11:$C$22,MATCH(E1453,Config!$B$11:$B$22,0)),"No"))</f>
        <v/>
      </c>
      <c r="K1453" s="77">
        <f>IF(B1453="","",DATE(YEAR(B1453),MONTH(B1453),1))</f>
        <v/>
      </c>
    </row>
    <row r="1454">
      <c r="B1454" s="78" t="n"/>
      <c r="C1454" s="79" t="n"/>
      <c r="D1454" s="79" t="n"/>
      <c r="E1454" s="79" t="n"/>
      <c r="F1454" s="80" t="n"/>
      <c r="G1454" s="76">
        <f>IF(D1454="","",IFERROR(INDEX(Presupuesto!$C$9:$C$33,MATCH(D1454,Presupuesto!$B$9:$B$33,0)),""))</f>
        <v/>
      </c>
      <c r="H1454" s="76">
        <f>IF(B1454="","",CHOOSE(MONTH(B1454),"Ene","Feb","Mar","Abr","May","Jun","Jul","Ago","Sep","Oct","Nov","Dic")&amp;" "&amp;YEAR(B1454))</f>
        <v/>
      </c>
      <c r="I1454" s="76">
        <f>IF(B1454="","",IF((YEAR(B1454)-YEAR(Config!$C$7))*12+MONTH(B1454)-MONTH(Config!$C$7)&lt;0,"Antes","T"&amp;(INT(((YEAR(B1454)-YEAR(Config!$C$7))*12+MONTH(B1454)-MONTH(Config!$C$7))/3)+1)))</f>
        <v/>
      </c>
      <c r="J1454" s="76">
        <f>IF(E1454="","",IFERROR(INDEX(Config!$C$11:$C$22,MATCH(E1454,Config!$B$11:$B$22,0)),"No"))</f>
        <v/>
      </c>
      <c r="K1454" s="77">
        <f>IF(B1454="","",DATE(YEAR(B1454),MONTH(B1454),1))</f>
        <v/>
      </c>
    </row>
    <row r="1455">
      <c r="B1455" s="78" t="n"/>
      <c r="C1455" s="79" t="n"/>
      <c r="D1455" s="79" t="n"/>
      <c r="E1455" s="79" t="n"/>
      <c r="F1455" s="80" t="n"/>
      <c r="G1455" s="76">
        <f>IF(D1455="","",IFERROR(INDEX(Presupuesto!$C$9:$C$33,MATCH(D1455,Presupuesto!$B$9:$B$33,0)),""))</f>
        <v/>
      </c>
      <c r="H1455" s="76">
        <f>IF(B1455="","",CHOOSE(MONTH(B1455),"Ene","Feb","Mar","Abr","May","Jun","Jul","Ago","Sep","Oct","Nov","Dic")&amp;" "&amp;YEAR(B1455))</f>
        <v/>
      </c>
      <c r="I1455" s="76">
        <f>IF(B1455="","",IF((YEAR(B1455)-YEAR(Config!$C$7))*12+MONTH(B1455)-MONTH(Config!$C$7)&lt;0,"Antes","T"&amp;(INT(((YEAR(B1455)-YEAR(Config!$C$7))*12+MONTH(B1455)-MONTH(Config!$C$7))/3)+1)))</f>
        <v/>
      </c>
      <c r="J1455" s="76">
        <f>IF(E1455="","",IFERROR(INDEX(Config!$C$11:$C$22,MATCH(E1455,Config!$B$11:$B$22,0)),"No"))</f>
        <v/>
      </c>
      <c r="K1455" s="77">
        <f>IF(B1455="","",DATE(YEAR(B1455),MONTH(B1455),1))</f>
        <v/>
      </c>
    </row>
    <row r="1456">
      <c r="B1456" s="78" t="n"/>
      <c r="C1456" s="79" t="n"/>
      <c r="D1456" s="79" t="n"/>
      <c r="E1456" s="79" t="n"/>
      <c r="F1456" s="80" t="n"/>
      <c r="G1456" s="76">
        <f>IF(D1456="","",IFERROR(INDEX(Presupuesto!$C$9:$C$33,MATCH(D1456,Presupuesto!$B$9:$B$33,0)),""))</f>
        <v/>
      </c>
      <c r="H1456" s="76">
        <f>IF(B1456="","",CHOOSE(MONTH(B1456),"Ene","Feb","Mar","Abr","May","Jun","Jul","Ago","Sep","Oct","Nov","Dic")&amp;" "&amp;YEAR(B1456))</f>
        <v/>
      </c>
      <c r="I1456" s="76">
        <f>IF(B1456="","",IF((YEAR(B1456)-YEAR(Config!$C$7))*12+MONTH(B1456)-MONTH(Config!$C$7)&lt;0,"Antes","T"&amp;(INT(((YEAR(B1456)-YEAR(Config!$C$7))*12+MONTH(B1456)-MONTH(Config!$C$7))/3)+1)))</f>
        <v/>
      </c>
      <c r="J1456" s="76">
        <f>IF(E1456="","",IFERROR(INDEX(Config!$C$11:$C$22,MATCH(E1456,Config!$B$11:$B$22,0)),"No"))</f>
        <v/>
      </c>
      <c r="K1456" s="77">
        <f>IF(B1456="","",DATE(YEAR(B1456),MONTH(B1456),1))</f>
        <v/>
      </c>
    </row>
    <row r="1457">
      <c r="B1457" s="78" t="n"/>
      <c r="C1457" s="79" t="n"/>
      <c r="D1457" s="79" t="n"/>
      <c r="E1457" s="79" t="n"/>
      <c r="F1457" s="80" t="n"/>
      <c r="G1457" s="76">
        <f>IF(D1457="","",IFERROR(INDEX(Presupuesto!$C$9:$C$33,MATCH(D1457,Presupuesto!$B$9:$B$33,0)),""))</f>
        <v/>
      </c>
      <c r="H1457" s="76">
        <f>IF(B1457="","",CHOOSE(MONTH(B1457),"Ene","Feb","Mar","Abr","May","Jun","Jul","Ago","Sep","Oct","Nov","Dic")&amp;" "&amp;YEAR(B1457))</f>
        <v/>
      </c>
      <c r="I1457" s="76">
        <f>IF(B1457="","",IF((YEAR(B1457)-YEAR(Config!$C$7))*12+MONTH(B1457)-MONTH(Config!$C$7)&lt;0,"Antes","T"&amp;(INT(((YEAR(B1457)-YEAR(Config!$C$7))*12+MONTH(B1457)-MONTH(Config!$C$7))/3)+1)))</f>
        <v/>
      </c>
      <c r="J1457" s="76">
        <f>IF(E1457="","",IFERROR(INDEX(Config!$C$11:$C$22,MATCH(E1457,Config!$B$11:$B$22,0)),"No"))</f>
        <v/>
      </c>
      <c r="K1457" s="77">
        <f>IF(B1457="","",DATE(YEAR(B1457),MONTH(B1457),1))</f>
        <v/>
      </c>
    </row>
    <row r="1458">
      <c r="B1458" s="78" t="n"/>
      <c r="C1458" s="79" t="n"/>
      <c r="D1458" s="79" t="n"/>
      <c r="E1458" s="79" t="n"/>
      <c r="F1458" s="80" t="n"/>
      <c r="G1458" s="76">
        <f>IF(D1458="","",IFERROR(INDEX(Presupuesto!$C$9:$C$33,MATCH(D1458,Presupuesto!$B$9:$B$33,0)),""))</f>
        <v/>
      </c>
      <c r="H1458" s="76">
        <f>IF(B1458="","",CHOOSE(MONTH(B1458),"Ene","Feb","Mar","Abr","May","Jun","Jul","Ago","Sep","Oct","Nov","Dic")&amp;" "&amp;YEAR(B1458))</f>
        <v/>
      </c>
      <c r="I1458" s="76">
        <f>IF(B1458="","",IF((YEAR(B1458)-YEAR(Config!$C$7))*12+MONTH(B1458)-MONTH(Config!$C$7)&lt;0,"Antes","T"&amp;(INT(((YEAR(B1458)-YEAR(Config!$C$7))*12+MONTH(B1458)-MONTH(Config!$C$7))/3)+1)))</f>
        <v/>
      </c>
      <c r="J1458" s="76">
        <f>IF(E1458="","",IFERROR(INDEX(Config!$C$11:$C$22,MATCH(E1458,Config!$B$11:$B$22,0)),"No"))</f>
        <v/>
      </c>
      <c r="K1458" s="77">
        <f>IF(B1458="","",DATE(YEAR(B1458),MONTH(B1458),1))</f>
        <v/>
      </c>
    </row>
    <row r="1459">
      <c r="B1459" s="78" t="n"/>
      <c r="C1459" s="79" t="n"/>
      <c r="D1459" s="79" t="n"/>
      <c r="E1459" s="79" t="n"/>
      <c r="F1459" s="80" t="n"/>
      <c r="G1459" s="76">
        <f>IF(D1459="","",IFERROR(INDEX(Presupuesto!$C$9:$C$33,MATCH(D1459,Presupuesto!$B$9:$B$33,0)),""))</f>
        <v/>
      </c>
      <c r="H1459" s="76">
        <f>IF(B1459="","",CHOOSE(MONTH(B1459),"Ene","Feb","Mar","Abr","May","Jun","Jul","Ago","Sep","Oct","Nov","Dic")&amp;" "&amp;YEAR(B1459))</f>
        <v/>
      </c>
      <c r="I1459" s="76">
        <f>IF(B1459="","",IF((YEAR(B1459)-YEAR(Config!$C$7))*12+MONTH(B1459)-MONTH(Config!$C$7)&lt;0,"Antes","T"&amp;(INT(((YEAR(B1459)-YEAR(Config!$C$7))*12+MONTH(B1459)-MONTH(Config!$C$7))/3)+1)))</f>
        <v/>
      </c>
      <c r="J1459" s="76">
        <f>IF(E1459="","",IFERROR(INDEX(Config!$C$11:$C$22,MATCH(E1459,Config!$B$11:$B$22,0)),"No"))</f>
        <v/>
      </c>
      <c r="K1459" s="77">
        <f>IF(B1459="","",DATE(YEAR(B1459),MONTH(B1459),1))</f>
        <v/>
      </c>
    </row>
    <row r="1460">
      <c r="B1460" s="78" t="n"/>
      <c r="C1460" s="79" t="n"/>
      <c r="D1460" s="79" t="n"/>
      <c r="E1460" s="79" t="n"/>
      <c r="F1460" s="80" t="n"/>
      <c r="G1460" s="76">
        <f>IF(D1460="","",IFERROR(INDEX(Presupuesto!$C$9:$C$33,MATCH(D1460,Presupuesto!$B$9:$B$33,0)),""))</f>
        <v/>
      </c>
      <c r="H1460" s="76">
        <f>IF(B1460="","",CHOOSE(MONTH(B1460),"Ene","Feb","Mar","Abr","May","Jun","Jul","Ago","Sep","Oct","Nov","Dic")&amp;" "&amp;YEAR(B1460))</f>
        <v/>
      </c>
      <c r="I1460" s="76">
        <f>IF(B1460="","",IF((YEAR(B1460)-YEAR(Config!$C$7))*12+MONTH(B1460)-MONTH(Config!$C$7)&lt;0,"Antes","T"&amp;(INT(((YEAR(B1460)-YEAR(Config!$C$7))*12+MONTH(B1460)-MONTH(Config!$C$7))/3)+1)))</f>
        <v/>
      </c>
      <c r="J1460" s="76">
        <f>IF(E1460="","",IFERROR(INDEX(Config!$C$11:$C$22,MATCH(E1460,Config!$B$11:$B$22,0)),"No"))</f>
        <v/>
      </c>
      <c r="K1460" s="77">
        <f>IF(B1460="","",DATE(YEAR(B1460),MONTH(B1460),1))</f>
        <v/>
      </c>
    </row>
    <row r="1461">
      <c r="B1461" s="78" t="n"/>
      <c r="C1461" s="79" t="n"/>
      <c r="D1461" s="79" t="n"/>
      <c r="E1461" s="79" t="n"/>
      <c r="F1461" s="80" t="n"/>
      <c r="G1461" s="76">
        <f>IF(D1461="","",IFERROR(INDEX(Presupuesto!$C$9:$C$33,MATCH(D1461,Presupuesto!$B$9:$B$33,0)),""))</f>
        <v/>
      </c>
      <c r="H1461" s="76">
        <f>IF(B1461="","",CHOOSE(MONTH(B1461),"Ene","Feb","Mar","Abr","May","Jun","Jul","Ago","Sep","Oct","Nov","Dic")&amp;" "&amp;YEAR(B1461))</f>
        <v/>
      </c>
      <c r="I1461" s="76">
        <f>IF(B1461="","",IF((YEAR(B1461)-YEAR(Config!$C$7))*12+MONTH(B1461)-MONTH(Config!$C$7)&lt;0,"Antes","T"&amp;(INT(((YEAR(B1461)-YEAR(Config!$C$7))*12+MONTH(B1461)-MONTH(Config!$C$7))/3)+1)))</f>
        <v/>
      </c>
      <c r="J1461" s="76">
        <f>IF(E1461="","",IFERROR(INDEX(Config!$C$11:$C$22,MATCH(E1461,Config!$B$11:$B$22,0)),"No"))</f>
        <v/>
      </c>
      <c r="K1461" s="77">
        <f>IF(B1461="","",DATE(YEAR(B1461),MONTH(B1461),1))</f>
        <v/>
      </c>
    </row>
    <row r="1462">
      <c r="B1462" s="78" t="n"/>
      <c r="C1462" s="79" t="n"/>
      <c r="D1462" s="79" t="n"/>
      <c r="E1462" s="79" t="n"/>
      <c r="F1462" s="80" t="n"/>
      <c r="G1462" s="76">
        <f>IF(D1462="","",IFERROR(INDEX(Presupuesto!$C$9:$C$33,MATCH(D1462,Presupuesto!$B$9:$B$33,0)),""))</f>
        <v/>
      </c>
      <c r="H1462" s="76">
        <f>IF(B1462="","",CHOOSE(MONTH(B1462),"Ene","Feb","Mar","Abr","May","Jun","Jul","Ago","Sep","Oct","Nov","Dic")&amp;" "&amp;YEAR(B1462))</f>
        <v/>
      </c>
      <c r="I1462" s="76">
        <f>IF(B1462="","",IF((YEAR(B1462)-YEAR(Config!$C$7))*12+MONTH(B1462)-MONTH(Config!$C$7)&lt;0,"Antes","T"&amp;(INT(((YEAR(B1462)-YEAR(Config!$C$7))*12+MONTH(B1462)-MONTH(Config!$C$7))/3)+1)))</f>
        <v/>
      </c>
      <c r="J1462" s="76">
        <f>IF(E1462="","",IFERROR(INDEX(Config!$C$11:$C$22,MATCH(E1462,Config!$B$11:$B$22,0)),"No"))</f>
        <v/>
      </c>
      <c r="K1462" s="77">
        <f>IF(B1462="","",DATE(YEAR(B1462),MONTH(B1462),1))</f>
        <v/>
      </c>
    </row>
    <row r="1463">
      <c r="B1463" s="78" t="n"/>
      <c r="C1463" s="79" t="n"/>
      <c r="D1463" s="79" t="n"/>
      <c r="E1463" s="79" t="n"/>
      <c r="F1463" s="80" t="n"/>
      <c r="G1463" s="76">
        <f>IF(D1463="","",IFERROR(INDEX(Presupuesto!$C$9:$C$33,MATCH(D1463,Presupuesto!$B$9:$B$33,0)),""))</f>
        <v/>
      </c>
      <c r="H1463" s="76">
        <f>IF(B1463="","",CHOOSE(MONTH(B1463),"Ene","Feb","Mar","Abr","May","Jun","Jul","Ago","Sep","Oct","Nov","Dic")&amp;" "&amp;YEAR(B1463))</f>
        <v/>
      </c>
      <c r="I1463" s="76">
        <f>IF(B1463="","",IF((YEAR(B1463)-YEAR(Config!$C$7))*12+MONTH(B1463)-MONTH(Config!$C$7)&lt;0,"Antes","T"&amp;(INT(((YEAR(B1463)-YEAR(Config!$C$7))*12+MONTH(B1463)-MONTH(Config!$C$7))/3)+1)))</f>
        <v/>
      </c>
      <c r="J1463" s="76">
        <f>IF(E1463="","",IFERROR(INDEX(Config!$C$11:$C$22,MATCH(E1463,Config!$B$11:$B$22,0)),"No"))</f>
        <v/>
      </c>
      <c r="K1463" s="77">
        <f>IF(B1463="","",DATE(YEAR(B1463),MONTH(B1463),1))</f>
        <v/>
      </c>
    </row>
    <row r="1464">
      <c r="B1464" s="78" t="n"/>
      <c r="C1464" s="79" t="n"/>
      <c r="D1464" s="79" t="n"/>
      <c r="E1464" s="79" t="n"/>
      <c r="F1464" s="80" t="n"/>
      <c r="G1464" s="76">
        <f>IF(D1464="","",IFERROR(INDEX(Presupuesto!$C$9:$C$33,MATCH(D1464,Presupuesto!$B$9:$B$33,0)),""))</f>
        <v/>
      </c>
      <c r="H1464" s="76">
        <f>IF(B1464="","",CHOOSE(MONTH(B1464),"Ene","Feb","Mar","Abr","May","Jun","Jul","Ago","Sep","Oct","Nov","Dic")&amp;" "&amp;YEAR(B1464))</f>
        <v/>
      </c>
      <c r="I1464" s="76">
        <f>IF(B1464="","",IF((YEAR(B1464)-YEAR(Config!$C$7))*12+MONTH(B1464)-MONTH(Config!$C$7)&lt;0,"Antes","T"&amp;(INT(((YEAR(B1464)-YEAR(Config!$C$7))*12+MONTH(B1464)-MONTH(Config!$C$7))/3)+1)))</f>
        <v/>
      </c>
      <c r="J1464" s="76">
        <f>IF(E1464="","",IFERROR(INDEX(Config!$C$11:$C$22,MATCH(E1464,Config!$B$11:$B$22,0)),"No"))</f>
        <v/>
      </c>
      <c r="K1464" s="77">
        <f>IF(B1464="","",DATE(YEAR(B1464),MONTH(B1464),1))</f>
        <v/>
      </c>
    </row>
    <row r="1465">
      <c r="B1465" s="78" t="n"/>
      <c r="C1465" s="79" t="n"/>
      <c r="D1465" s="79" t="n"/>
      <c r="E1465" s="79" t="n"/>
      <c r="F1465" s="80" t="n"/>
      <c r="G1465" s="76">
        <f>IF(D1465="","",IFERROR(INDEX(Presupuesto!$C$9:$C$33,MATCH(D1465,Presupuesto!$B$9:$B$33,0)),""))</f>
        <v/>
      </c>
      <c r="H1465" s="76">
        <f>IF(B1465="","",CHOOSE(MONTH(B1465),"Ene","Feb","Mar","Abr","May","Jun","Jul","Ago","Sep","Oct","Nov","Dic")&amp;" "&amp;YEAR(B1465))</f>
        <v/>
      </c>
      <c r="I1465" s="76">
        <f>IF(B1465="","",IF((YEAR(B1465)-YEAR(Config!$C$7))*12+MONTH(B1465)-MONTH(Config!$C$7)&lt;0,"Antes","T"&amp;(INT(((YEAR(B1465)-YEAR(Config!$C$7))*12+MONTH(B1465)-MONTH(Config!$C$7))/3)+1)))</f>
        <v/>
      </c>
      <c r="J1465" s="76">
        <f>IF(E1465="","",IFERROR(INDEX(Config!$C$11:$C$22,MATCH(E1465,Config!$B$11:$B$22,0)),"No"))</f>
        <v/>
      </c>
      <c r="K1465" s="77">
        <f>IF(B1465="","",DATE(YEAR(B1465),MONTH(B1465),1))</f>
        <v/>
      </c>
    </row>
    <row r="1466">
      <c r="B1466" s="78" t="n"/>
      <c r="C1466" s="79" t="n"/>
      <c r="D1466" s="79" t="n"/>
      <c r="E1466" s="79" t="n"/>
      <c r="F1466" s="80" t="n"/>
      <c r="G1466" s="76">
        <f>IF(D1466="","",IFERROR(INDEX(Presupuesto!$C$9:$C$33,MATCH(D1466,Presupuesto!$B$9:$B$33,0)),""))</f>
        <v/>
      </c>
      <c r="H1466" s="76">
        <f>IF(B1466="","",CHOOSE(MONTH(B1466),"Ene","Feb","Mar","Abr","May","Jun","Jul","Ago","Sep","Oct","Nov","Dic")&amp;" "&amp;YEAR(B1466))</f>
        <v/>
      </c>
      <c r="I1466" s="76">
        <f>IF(B1466="","",IF((YEAR(B1466)-YEAR(Config!$C$7))*12+MONTH(B1466)-MONTH(Config!$C$7)&lt;0,"Antes","T"&amp;(INT(((YEAR(B1466)-YEAR(Config!$C$7))*12+MONTH(B1466)-MONTH(Config!$C$7))/3)+1)))</f>
        <v/>
      </c>
      <c r="J1466" s="76">
        <f>IF(E1466="","",IFERROR(INDEX(Config!$C$11:$C$22,MATCH(E1466,Config!$B$11:$B$22,0)),"No"))</f>
        <v/>
      </c>
      <c r="K1466" s="77">
        <f>IF(B1466="","",DATE(YEAR(B1466),MONTH(B1466),1))</f>
        <v/>
      </c>
    </row>
    <row r="1467">
      <c r="B1467" s="78" t="n"/>
      <c r="C1467" s="79" t="n"/>
      <c r="D1467" s="79" t="n"/>
      <c r="E1467" s="79" t="n"/>
      <c r="F1467" s="80" t="n"/>
      <c r="G1467" s="76">
        <f>IF(D1467="","",IFERROR(INDEX(Presupuesto!$C$9:$C$33,MATCH(D1467,Presupuesto!$B$9:$B$33,0)),""))</f>
        <v/>
      </c>
      <c r="H1467" s="76">
        <f>IF(B1467="","",CHOOSE(MONTH(B1467),"Ene","Feb","Mar","Abr","May","Jun","Jul","Ago","Sep","Oct","Nov","Dic")&amp;" "&amp;YEAR(B1467))</f>
        <v/>
      </c>
      <c r="I1467" s="76">
        <f>IF(B1467="","",IF((YEAR(B1467)-YEAR(Config!$C$7))*12+MONTH(B1467)-MONTH(Config!$C$7)&lt;0,"Antes","T"&amp;(INT(((YEAR(B1467)-YEAR(Config!$C$7))*12+MONTH(B1467)-MONTH(Config!$C$7))/3)+1)))</f>
        <v/>
      </c>
      <c r="J1467" s="76">
        <f>IF(E1467="","",IFERROR(INDEX(Config!$C$11:$C$22,MATCH(E1467,Config!$B$11:$B$22,0)),"No"))</f>
        <v/>
      </c>
      <c r="K1467" s="77">
        <f>IF(B1467="","",DATE(YEAR(B1467),MONTH(B1467),1))</f>
        <v/>
      </c>
    </row>
    <row r="1468">
      <c r="B1468" s="78" t="n"/>
      <c r="C1468" s="79" t="n"/>
      <c r="D1468" s="79" t="n"/>
      <c r="E1468" s="79" t="n"/>
      <c r="F1468" s="80" t="n"/>
      <c r="G1468" s="76">
        <f>IF(D1468="","",IFERROR(INDEX(Presupuesto!$C$9:$C$33,MATCH(D1468,Presupuesto!$B$9:$B$33,0)),""))</f>
        <v/>
      </c>
      <c r="H1468" s="76">
        <f>IF(B1468="","",CHOOSE(MONTH(B1468),"Ene","Feb","Mar","Abr","May","Jun","Jul","Ago","Sep","Oct","Nov","Dic")&amp;" "&amp;YEAR(B1468))</f>
        <v/>
      </c>
      <c r="I1468" s="76">
        <f>IF(B1468="","",IF((YEAR(B1468)-YEAR(Config!$C$7))*12+MONTH(B1468)-MONTH(Config!$C$7)&lt;0,"Antes","T"&amp;(INT(((YEAR(B1468)-YEAR(Config!$C$7))*12+MONTH(B1468)-MONTH(Config!$C$7))/3)+1)))</f>
        <v/>
      </c>
      <c r="J1468" s="76">
        <f>IF(E1468="","",IFERROR(INDEX(Config!$C$11:$C$22,MATCH(E1468,Config!$B$11:$B$22,0)),"No"))</f>
        <v/>
      </c>
      <c r="K1468" s="77">
        <f>IF(B1468="","",DATE(YEAR(B1468),MONTH(B1468),1))</f>
        <v/>
      </c>
    </row>
    <row r="1469">
      <c r="B1469" s="78" t="n"/>
      <c r="C1469" s="79" t="n"/>
      <c r="D1469" s="79" t="n"/>
      <c r="E1469" s="79" t="n"/>
      <c r="F1469" s="80" t="n"/>
      <c r="G1469" s="76">
        <f>IF(D1469="","",IFERROR(INDEX(Presupuesto!$C$9:$C$33,MATCH(D1469,Presupuesto!$B$9:$B$33,0)),""))</f>
        <v/>
      </c>
      <c r="H1469" s="76">
        <f>IF(B1469="","",CHOOSE(MONTH(B1469),"Ene","Feb","Mar","Abr","May","Jun","Jul","Ago","Sep","Oct","Nov","Dic")&amp;" "&amp;YEAR(B1469))</f>
        <v/>
      </c>
      <c r="I1469" s="76">
        <f>IF(B1469="","",IF((YEAR(B1469)-YEAR(Config!$C$7))*12+MONTH(B1469)-MONTH(Config!$C$7)&lt;0,"Antes","T"&amp;(INT(((YEAR(B1469)-YEAR(Config!$C$7))*12+MONTH(B1469)-MONTH(Config!$C$7))/3)+1)))</f>
        <v/>
      </c>
      <c r="J1469" s="76">
        <f>IF(E1469="","",IFERROR(INDEX(Config!$C$11:$C$22,MATCH(E1469,Config!$B$11:$B$22,0)),"No"))</f>
        <v/>
      </c>
      <c r="K1469" s="77">
        <f>IF(B1469="","",DATE(YEAR(B1469),MONTH(B1469),1))</f>
        <v/>
      </c>
    </row>
    <row r="1470">
      <c r="B1470" s="78" t="n"/>
      <c r="C1470" s="79" t="n"/>
      <c r="D1470" s="79" t="n"/>
      <c r="E1470" s="79" t="n"/>
      <c r="F1470" s="80" t="n"/>
      <c r="G1470" s="76">
        <f>IF(D1470="","",IFERROR(INDEX(Presupuesto!$C$9:$C$33,MATCH(D1470,Presupuesto!$B$9:$B$33,0)),""))</f>
        <v/>
      </c>
      <c r="H1470" s="76">
        <f>IF(B1470="","",CHOOSE(MONTH(B1470),"Ene","Feb","Mar","Abr","May","Jun","Jul","Ago","Sep","Oct","Nov","Dic")&amp;" "&amp;YEAR(B1470))</f>
        <v/>
      </c>
      <c r="I1470" s="76">
        <f>IF(B1470="","",IF((YEAR(B1470)-YEAR(Config!$C$7))*12+MONTH(B1470)-MONTH(Config!$C$7)&lt;0,"Antes","T"&amp;(INT(((YEAR(B1470)-YEAR(Config!$C$7))*12+MONTH(B1470)-MONTH(Config!$C$7))/3)+1)))</f>
        <v/>
      </c>
      <c r="J1470" s="76">
        <f>IF(E1470="","",IFERROR(INDEX(Config!$C$11:$C$22,MATCH(E1470,Config!$B$11:$B$22,0)),"No"))</f>
        <v/>
      </c>
      <c r="K1470" s="77">
        <f>IF(B1470="","",DATE(YEAR(B1470),MONTH(B1470),1))</f>
        <v/>
      </c>
    </row>
    <row r="1471">
      <c r="B1471" s="78" t="n"/>
      <c r="C1471" s="79" t="n"/>
      <c r="D1471" s="79" t="n"/>
      <c r="E1471" s="79" t="n"/>
      <c r="F1471" s="80" t="n"/>
      <c r="G1471" s="76">
        <f>IF(D1471="","",IFERROR(INDEX(Presupuesto!$C$9:$C$33,MATCH(D1471,Presupuesto!$B$9:$B$33,0)),""))</f>
        <v/>
      </c>
      <c r="H1471" s="76">
        <f>IF(B1471="","",CHOOSE(MONTH(B1471),"Ene","Feb","Mar","Abr","May","Jun","Jul","Ago","Sep","Oct","Nov","Dic")&amp;" "&amp;YEAR(B1471))</f>
        <v/>
      </c>
      <c r="I1471" s="76">
        <f>IF(B1471="","",IF((YEAR(B1471)-YEAR(Config!$C$7))*12+MONTH(B1471)-MONTH(Config!$C$7)&lt;0,"Antes","T"&amp;(INT(((YEAR(B1471)-YEAR(Config!$C$7))*12+MONTH(B1471)-MONTH(Config!$C$7))/3)+1)))</f>
        <v/>
      </c>
      <c r="J1471" s="76">
        <f>IF(E1471="","",IFERROR(INDEX(Config!$C$11:$C$22,MATCH(E1471,Config!$B$11:$B$22,0)),"No"))</f>
        <v/>
      </c>
      <c r="K1471" s="77">
        <f>IF(B1471="","",DATE(YEAR(B1471),MONTH(B1471),1))</f>
        <v/>
      </c>
    </row>
    <row r="1472">
      <c r="B1472" s="78" t="n"/>
      <c r="C1472" s="79" t="n"/>
      <c r="D1472" s="79" t="n"/>
      <c r="E1472" s="79" t="n"/>
      <c r="F1472" s="80" t="n"/>
      <c r="G1472" s="76">
        <f>IF(D1472="","",IFERROR(INDEX(Presupuesto!$C$9:$C$33,MATCH(D1472,Presupuesto!$B$9:$B$33,0)),""))</f>
        <v/>
      </c>
      <c r="H1472" s="76">
        <f>IF(B1472="","",CHOOSE(MONTH(B1472),"Ene","Feb","Mar","Abr","May","Jun","Jul","Ago","Sep","Oct","Nov","Dic")&amp;" "&amp;YEAR(B1472))</f>
        <v/>
      </c>
      <c r="I1472" s="76">
        <f>IF(B1472="","",IF((YEAR(B1472)-YEAR(Config!$C$7))*12+MONTH(B1472)-MONTH(Config!$C$7)&lt;0,"Antes","T"&amp;(INT(((YEAR(B1472)-YEAR(Config!$C$7))*12+MONTH(B1472)-MONTH(Config!$C$7))/3)+1)))</f>
        <v/>
      </c>
      <c r="J1472" s="76">
        <f>IF(E1472="","",IFERROR(INDEX(Config!$C$11:$C$22,MATCH(E1472,Config!$B$11:$B$22,0)),"No"))</f>
        <v/>
      </c>
      <c r="K1472" s="77">
        <f>IF(B1472="","",DATE(YEAR(B1472),MONTH(B1472),1))</f>
        <v/>
      </c>
    </row>
    <row r="1473">
      <c r="B1473" s="78" t="n"/>
      <c r="C1473" s="79" t="n"/>
      <c r="D1473" s="79" t="n"/>
      <c r="E1473" s="79" t="n"/>
      <c r="F1473" s="80" t="n"/>
      <c r="G1473" s="76">
        <f>IF(D1473="","",IFERROR(INDEX(Presupuesto!$C$9:$C$33,MATCH(D1473,Presupuesto!$B$9:$B$33,0)),""))</f>
        <v/>
      </c>
      <c r="H1473" s="76">
        <f>IF(B1473="","",CHOOSE(MONTH(B1473),"Ene","Feb","Mar","Abr","May","Jun","Jul","Ago","Sep","Oct","Nov","Dic")&amp;" "&amp;YEAR(B1473))</f>
        <v/>
      </c>
      <c r="I1473" s="76">
        <f>IF(B1473="","",IF((YEAR(B1473)-YEAR(Config!$C$7))*12+MONTH(B1473)-MONTH(Config!$C$7)&lt;0,"Antes","T"&amp;(INT(((YEAR(B1473)-YEAR(Config!$C$7))*12+MONTH(B1473)-MONTH(Config!$C$7))/3)+1)))</f>
        <v/>
      </c>
      <c r="J1473" s="76">
        <f>IF(E1473="","",IFERROR(INDEX(Config!$C$11:$C$22,MATCH(E1473,Config!$B$11:$B$22,0)),"No"))</f>
        <v/>
      </c>
      <c r="K1473" s="77">
        <f>IF(B1473="","",DATE(YEAR(B1473),MONTH(B1473),1))</f>
        <v/>
      </c>
    </row>
    <row r="1474">
      <c r="B1474" s="78" t="n"/>
      <c r="C1474" s="79" t="n"/>
      <c r="D1474" s="79" t="n"/>
      <c r="E1474" s="79" t="n"/>
      <c r="F1474" s="80" t="n"/>
      <c r="G1474" s="76">
        <f>IF(D1474="","",IFERROR(INDEX(Presupuesto!$C$9:$C$33,MATCH(D1474,Presupuesto!$B$9:$B$33,0)),""))</f>
        <v/>
      </c>
      <c r="H1474" s="76">
        <f>IF(B1474="","",CHOOSE(MONTH(B1474),"Ene","Feb","Mar","Abr","May","Jun","Jul","Ago","Sep","Oct","Nov","Dic")&amp;" "&amp;YEAR(B1474))</f>
        <v/>
      </c>
      <c r="I1474" s="76">
        <f>IF(B1474="","",IF((YEAR(B1474)-YEAR(Config!$C$7))*12+MONTH(B1474)-MONTH(Config!$C$7)&lt;0,"Antes","T"&amp;(INT(((YEAR(B1474)-YEAR(Config!$C$7))*12+MONTH(B1474)-MONTH(Config!$C$7))/3)+1)))</f>
        <v/>
      </c>
      <c r="J1474" s="76">
        <f>IF(E1474="","",IFERROR(INDEX(Config!$C$11:$C$22,MATCH(E1474,Config!$B$11:$B$22,0)),"No"))</f>
        <v/>
      </c>
      <c r="K1474" s="77">
        <f>IF(B1474="","",DATE(YEAR(B1474),MONTH(B1474),1))</f>
        <v/>
      </c>
    </row>
    <row r="1475">
      <c r="B1475" s="78" t="n"/>
      <c r="C1475" s="79" t="n"/>
      <c r="D1475" s="79" t="n"/>
      <c r="E1475" s="79" t="n"/>
      <c r="F1475" s="80" t="n"/>
      <c r="G1475" s="76">
        <f>IF(D1475="","",IFERROR(INDEX(Presupuesto!$C$9:$C$33,MATCH(D1475,Presupuesto!$B$9:$B$33,0)),""))</f>
        <v/>
      </c>
      <c r="H1475" s="76">
        <f>IF(B1475="","",CHOOSE(MONTH(B1475),"Ene","Feb","Mar","Abr","May","Jun","Jul","Ago","Sep","Oct","Nov","Dic")&amp;" "&amp;YEAR(B1475))</f>
        <v/>
      </c>
      <c r="I1475" s="76">
        <f>IF(B1475="","",IF((YEAR(B1475)-YEAR(Config!$C$7))*12+MONTH(B1475)-MONTH(Config!$C$7)&lt;0,"Antes","T"&amp;(INT(((YEAR(B1475)-YEAR(Config!$C$7))*12+MONTH(B1475)-MONTH(Config!$C$7))/3)+1)))</f>
        <v/>
      </c>
      <c r="J1475" s="76">
        <f>IF(E1475="","",IFERROR(INDEX(Config!$C$11:$C$22,MATCH(E1475,Config!$B$11:$B$22,0)),"No"))</f>
        <v/>
      </c>
      <c r="K1475" s="77">
        <f>IF(B1475="","",DATE(YEAR(B1475),MONTH(B1475),1))</f>
        <v/>
      </c>
    </row>
    <row r="1476">
      <c r="B1476" s="78" t="n"/>
      <c r="C1476" s="79" t="n"/>
      <c r="D1476" s="79" t="n"/>
      <c r="E1476" s="79" t="n"/>
      <c r="F1476" s="80" t="n"/>
      <c r="G1476" s="76">
        <f>IF(D1476="","",IFERROR(INDEX(Presupuesto!$C$9:$C$33,MATCH(D1476,Presupuesto!$B$9:$B$33,0)),""))</f>
        <v/>
      </c>
      <c r="H1476" s="76">
        <f>IF(B1476="","",CHOOSE(MONTH(B1476),"Ene","Feb","Mar","Abr","May","Jun","Jul","Ago","Sep","Oct","Nov","Dic")&amp;" "&amp;YEAR(B1476))</f>
        <v/>
      </c>
      <c r="I1476" s="76">
        <f>IF(B1476="","",IF((YEAR(B1476)-YEAR(Config!$C$7))*12+MONTH(B1476)-MONTH(Config!$C$7)&lt;0,"Antes","T"&amp;(INT(((YEAR(B1476)-YEAR(Config!$C$7))*12+MONTH(B1476)-MONTH(Config!$C$7))/3)+1)))</f>
        <v/>
      </c>
      <c r="J1476" s="76">
        <f>IF(E1476="","",IFERROR(INDEX(Config!$C$11:$C$22,MATCH(E1476,Config!$B$11:$B$22,0)),"No"))</f>
        <v/>
      </c>
      <c r="K1476" s="77">
        <f>IF(B1476="","",DATE(YEAR(B1476),MONTH(B1476),1))</f>
        <v/>
      </c>
    </row>
    <row r="1477">
      <c r="B1477" s="78" t="n"/>
      <c r="C1477" s="79" t="n"/>
      <c r="D1477" s="79" t="n"/>
      <c r="E1477" s="79" t="n"/>
      <c r="F1477" s="80" t="n"/>
      <c r="G1477" s="76">
        <f>IF(D1477="","",IFERROR(INDEX(Presupuesto!$C$9:$C$33,MATCH(D1477,Presupuesto!$B$9:$B$33,0)),""))</f>
        <v/>
      </c>
      <c r="H1477" s="76">
        <f>IF(B1477="","",CHOOSE(MONTH(B1477),"Ene","Feb","Mar","Abr","May","Jun","Jul","Ago","Sep","Oct","Nov","Dic")&amp;" "&amp;YEAR(B1477))</f>
        <v/>
      </c>
      <c r="I1477" s="76">
        <f>IF(B1477="","",IF((YEAR(B1477)-YEAR(Config!$C$7))*12+MONTH(B1477)-MONTH(Config!$C$7)&lt;0,"Antes","T"&amp;(INT(((YEAR(B1477)-YEAR(Config!$C$7))*12+MONTH(B1477)-MONTH(Config!$C$7))/3)+1)))</f>
        <v/>
      </c>
      <c r="J1477" s="76">
        <f>IF(E1477="","",IFERROR(INDEX(Config!$C$11:$C$22,MATCH(E1477,Config!$B$11:$B$22,0)),"No"))</f>
        <v/>
      </c>
      <c r="K1477" s="77">
        <f>IF(B1477="","",DATE(YEAR(B1477),MONTH(B1477),1))</f>
        <v/>
      </c>
    </row>
    <row r="1478">
      <c r="B1478" s="78" t="n"/>
      <c r="C1478" s="79" t="n"/>
      <c r="D1478" s="79" t="n"/>
      <c r="E1478" s="79" t="n"/>
      <c r="F1478" s="80" t="n"/>
      <c r="G1478" s="76">
        <f>IF(D1478="","",IFERROR(INDEX(Presupuesto!$C$9:$C$33,MATCH(D1478,Presupuesto!$B$9:$B$33,0)),""))</f>
        <v/>
      </c>
      <c r="H1478" s="76">
        <f>IF(B1478="","",CHOOSE(MONTH(B1478),"Ene","Feb","Mar","Abr","May","Jun","Jul","Ago","Sep","Oct","Nov","Dic")&amp;" "&amp;YEAR(B1478))</f>
        <v/>
      </c>
      <c r="I1478" s="76">
        <f>IF(B1478="","",IF((YEAR(B1478)-YEAR(Config!$C$7))*12+MONTH(B1478)-MONTH(Config!$C$7)&lt;0,"Antes","T"&amp;(INT(((YEAR(B1478)-YEAR(Config!$C$7))*12+MONTH(B1478)-MONTH(Config!$C$7))/3)+1)))</f>
        <v/>
      </c>
      <c r="J1478" s="76">
        <f>IF(E1478="","",IFERROR(INDEX(Config!$C$11:$C$22,MATCH(E1478,Config!$B$11:$B$22,0)),"No"))</f>
        <v/>
      </c>
      <c r="K1478" s="77">
        <f>IF(B1478="","",DATE(YEAR(B1478),MONTH(B1478),1))</f>
        <v/>
      </c>
    </row>
    <row r="1479">
      <c r="B1479" s="78" t="n"/>
      <c r="C1479" s="79" t="n"/>
      <c r="D1479" s="79" t="n"/>
      <c r="E1479" s="79" t="n"/>
      <c r="F1479" s="80" t="n"/>
      <c r="G1479" s="76">
        <f>IF(D1479="","",IFERROR(INDEX(Presupuesto!$C$9:$C$33,MATCH(D1479,Presupuesto!$B$9:$B$33,0)),""))</f>
        <v/>
      </c>
      <c r="H1479" s="76">
        <f>IF(B1479="","",CHOOSE(MONTH(B1479),"Ene","Feb","Mar","Abr","May","Jun","Jul","Ago","Sep","Oct","Nov","Dic")&amp;" "&amp;YEAR(B1479))</f>
        <v/>
      </c>
      <c r="I1479" s="76">
        <f>IF(B1479="","",IF((YEAR(B1479)-YEAR(Config!$C$7))*12+MONTH(B1479)-MONTH(Config!$C$7)&lt;0,"Antes","T"&amp;(INT(((YEAR(B1479)-YEAR(Config!$C$7))*12+MONTH(B1479)-MONTH(Config!$C$7))/3)+1)))</f>
        <v/>
      </c>
      <c r="J1479" s="76">
        <f>IF(E1479="","",IFERROR(INDEX(Config!$C$11:$C$22,MATCH(E1479,Config!$B$11:$B$22,0)),"No"))</f>
        <v/>
      </c>
      <c r="K1479" s="77">
        <f>IF(B1479="","",DATE(YEAR(B1479),MONTH(B1479),1))</f>
        <v/>
      </c>
    </row>
    <row r="1480">
      <c r="B1480" s="78" t="n"/>
      <c r="C1480" s="79" t="n"/>
      <c r="D1480" s="79" t="n"/>
      <c r="E1480" s="79" t="n"/>
      <c r="F1480" s="80" t="n"/>
      <c r="G1480" s="76">
        <f>IF(D1480="","",IFERROR(INDEX(Presupuesto!$C$9:$C$33,MATCH(D1480,Presupuesto!$B$9:$B$33,0)),""))</f>
        <v/>
      </c>
      <c r="H1480" s="76">
        <f>IF(B1480="","",CHOOSE(MONTH(B1480),"Ene","Feb","Mar","Abr","May","Jun","Jul","Ago","Sep","Oct","Nov","Dic")&amp;" "&amp;YEAR(B1480))</f>
        <v/>
      </c>
      <c r="I1480" s="76">
        <f>IF(B1480="","",IF((YEAR(B1480)-YEAR(Config!$C$7))*12+MONTH(B1480)-MONTH(Config!$C$7)&lt;0,"Antes","T"&amp;(INT(((YEAR(B1480)-YEAR(Config!$C$7))*12+MONTH(B1480)-MONTH(Config!$C$7))/3)+1)))</f>
        <v/>
      </c>
      <c r="J1480" s="76">
        <f>IF(E1480="","",IFERROR(INDEX(Config!$C$11:$C$22,MATCH(E1480,Config!$B$11:$B$22,0)),"No"))</f>
        <v/>
      </c>
      <c r="K1480" s="77">
        <f>IF(B1480="","",DATE(YEAR(B1480),MONTH(B1480),1))</f>
        <v/>
      </c>
    </row>
    <row r="1481">
      <c r="B1481" s="78" t="n"/>
      <c r="C1481" s="79" t="n"/>
      <c r="D1481" s="79" t="n"/>
      <c r="E1481" s="79" t="n"/>
      <c r="F1481" s="80" t="n"/>
      <c r="G1481" s="76">
        <f>IF(D1481="","",IFERROR(INDEX(Presupuesto!$C$9:$C$33,MATCH(D1481,Presupuesto!$B$9:$B$33,0)),""))</f>
        <v/>
      </c>
      <c r="H1481" s="76">
        <f>IF(B1481="","",CHOOSE(MONTH(B1481),"Ene","Feb","Mar","Abr","May","Jun","Jul","Ago","Sep","Oct","Nov","Dic")&amp;" "&amp;YEAR(B1481))</f>
        <v/>
      </c>
      <c r="I1481" s="76">
        <f>IF(B1481="","",IF((YEAR(B1481)-YEAR(Config!$C$7))*12+MONTH(B1481)-MONTH(Config!$C$7)&lt;0,"Antes","T"&amp;(INT(((YEAR(B1481)-YEAR(Config!$C$7))*12+MONTH(B1481)-MONTH(Config!$C$7))/3)+1)))</f>
        <v/>
      </c>
      <c r="J1481" s="76">
        <f>IF(E1481="","",IFERROR(INDEX(Config!$C$11:$C$22,MATCH(E1481,Config!$B$11:$B$22,0)),"No"))</f>
        <v/>
      </c>
      <c r="K1481" s="77">
        <f>IF(B1481="","",DATE(YEAR(B1481),MONTH(B1481),1))</f>
        <v/>
      </c>
    </row>
    <row r="1482">
      <c r="B1482" s="78" t="n"/>
      <c r="C1482" s="79" t="n"/>
      <c r="D1482" s="79" t="n"/>
      <c r="E1482" s="79" t="n"/>
      <c r="F1482" s="80" t="n"/>
      <c r="G1482" s="76">
        <f>IF(D1482="","",IFERROR(INDEX(Presupuesto!$C$9:$C$33,MATCH(D1482,Presupuesto!$B$9:$B$33,0)),""))</f>
        <v/>
      </c>
      <c r="H1482" s="76">
        <f>IF(B1482="","",CHOOSE(MONTH(B1482),"Ene","Feb","Mar","Abr","May","Jun","Jul","Ago","Sep","Oct","Nov","Dic")&amp;" "&amp;YEAR(B1482))</f>
        <v/>
      </c>
      <c r="I1482" s="76">
        <f>IF(B1482="","",IF((YEAR(B1482)-YEAR(Config!$C$7))*12+MONTH(B1482)-MONTH(Config!$C$7)&lt;0,"Antes","T"&amp;(INT(((YEAR(B1482)-YEAR(Config!$C$7))*12+MONTH(B1482)-MONTH(Config!$C$7))/3)+1)))</f>
        <v/>
      </c>
      <c r="J1482" s="76">
        <f>IF(E1482="","",IFERROR(INDEX(Config!$C$11:$C$22,MATCH(E1482,Config!$B$11:$B$22,0)),"No"))</f>
        <v/>
      </c>
      <c r="K1482" s="77">
        <f>IF(B1482="","",DATE(YEAR(B1482),MONTH(B1482),1))</f>
        <v/>
      </c>
    </row>
    <row r="1483">
      <c r="B1483" s="78" t="n"/>
      <c r="C1483" s="79" t="n"/>
      <c r="D1483" s="79" t="n"/>
      <c r="E1483" s="79" t="n"/>
      <c r="F1483" s="80" t="n"/>
      <c r="G1483" s="76">
        <f>IF(D1483="","",IFERROR(INDEX(Presupuesto!$C$9:$C$33,MATCH(D1483,Presupuesto!$B$9:$B$33,0)),""))</f>
        <v/>
      </c>
      <c r="H1483" s="76">
        <f>IF(B1483="","",CHOOSE(MONTH(B1483),"Ene","Feb","Mar","Abr","May","Jun","Jul","Ago","Sep","Oct","Nov","Dic")&amp;" "&amp;YEAR(B1483))</f>
        <v/>
      </c>
      <c r="I1483" s="76">
        <f>IF(B1483="","",IF((YEAR(B1483)-YEAR(Config!$C$7))*12+MONTH(B1483)-MONTH(Config!$C$7)&lt;0,"Antes","T"&amp;(INT(((YEAR(B1483)-YEAR(Config!$C$7))*12+MONTH(B1483)-MONTH(Config!$C$7))/3)+1)))</f>
        <v/>
      </c>
      <c r="J1483" s="76">
        <f>IF(E1483="","",IFERROR(INDEX(Config!$C$11:$C$22,MATCH(E1483,Config!$B$11:$B$22,0)),"No"))</f>
        <v/>
      </c>
      <c r="K1483" s="77">
        <f>IF(B1483="","",DATE(YEAR(B1483),MONTH(B1483),1))</f>
        <v/>
      </c>
    </row>
    <row r="1484">
      <c r="B1484" s="78" t="n"/>
      <c r="C1484" s="79" t="n"/>
      <c r="D1484" s="79" t="n"/>
      <c r="E1484" s="79" t="n"/>
      <c r="F1484" s="80" t="n"/>
      <c r="G1484" s="76">
        <f>IF(D1484="","",IFERROR(INDEX(Presupuesto!$C$9:$C$33,MATCH(D1484,Presupuesto!$B$9:$B$33,0)),""))</f>
        <v/>
      </c>
      <c r="H1484" s="76">
        <f>IF(B1484="","",CHOOSE(MONTH(B1484),"Ene","Feb","Mar","Abr","May","Jun","Jul","Ago","Sep","Oct","Nov","Dic")&amp;" "&amp;YEAR(B1484))</f>
        <v/>
      </c>
      <c r="I1484" s="76">
        <f>IF(B1484="","",IF((YEAR(B1484)-YEAR(Config!$C$7))*12+MONTH(B1484)-MONTH(Config!$C$7)&lt;0,"Antes","T"&amp;(INT(((YEAR(B1484)-YEAR(Config!$C$7))*12+MONTH(B1484)-MONTH(Config!$C$7))/3)+1)))</f>
        <v/>
      </c>
      <c r="J1484" s="76">
        <f>IF(E1484="","",IFERROR(INDEX(Config!$C$11:$C$22,MATCH(E1484,Config!$B$11:$B$22,0)),"No"))</f>
        <v/>
      </c>
      <c r="K1484" s="77">
        <f>IF(B1484="","",DATE(YEAR(B1484),MONTH(B1484),1))</f>
        <v/>
      </c>
    </row>
    <row r="1485">
      <c r="B1485" s="78" t="n"/>
      <c r="C1485" s="79" t="n"/>
      <c r="D1485" s="79" t="n"/>
      <c r="E1485" s="79" t="n"/>
      <c r="F1485" s="80" t="n"/>
      <c r="G1485" s="76">
        <f>IF(D1485="","",IFERROR(INDEX(Presupuesto!$C$9:$C$33,MATCH(D1485,Presupuesto!$B$9:$B$33,0)),""))</f>
        <v/>
      </c>
      <c r="H1485" s="76">
        <f>IF(B1485="","",CHOOSE(MONTH(B1485),"Ene","Feb","Mar","Abr","May","Jun","Jul","Ago","Sep","Oct","Nov","Dic")&amp;" "&amp;YEAR(B1485))</f>
        <v/>
      </c>
      <c r="I1485" s="76">
        <f>IF(B1485="","",IF((YEAR(B1485)-YEAR(Config!$C$7))*12+MONTH(B1485)-MONTH(Config!$C$7)&lt;0,"Antes","T"&amp;(INT(((YEAR(B1485)-YEAR(Config!$C$7))*12+MONTH(B1485)-MONTH(Config!$C$7))/3)+1)))</f>
        <v/>
      </c>
      <c r="J1485" s="76">
        <f>IF(E1485="","",IFERROR(INDEX(Config!$C$11:$C$22,MATCH(E1485,Config!$B$11:$B$22,0)),"No"))</f>
        <v/>
      </c>
      <c r="K1485" s="77">
        <f>IF(B1485="","",DATE(YEAR(B1485),MONTH(B1485),1))</f>
        <v/>
      </c>
    </row>
    <row r="1486">
      <c r="B1486" s="78" t="n"/>
      <c r="C1486" s="79" t="n"/>
      <c r="D1486" s="79" t="n"/>
      <c r="E1486" s="79" t="n"/>
      <c r="F1486" s="80" t="n"/>
      <c r="G1486" s="76">
        <f>IF(D1486="","",IFERROR(INDEX(Presupuesto!$C$9:$C$33,MATCH(D1486,Presupuesto!$B$9:$B$33,0)),""))</f>
        <v/>
      </c>
      <c r="H1486" s="76">
        <f>IF(B1486="","",CHOOSE(MONTH(B1486),"Ene","Feb","Mar","Abr","May","Jun","Jul","Ago","Sep","Oct","Nov","Dic")&amp;" "&amp;YEAR(B1486))</f>
        <v/>
      </c>
      <c r="I1486" s="76">
        <f>IF(B1486="","",IF((YEAR(B1486)-YEAR(Config!$C$7))*12+MONTH(B1486)-MONTH(Config!$C$7)&lt;0,"Antes","T"&amp;(INT(((YEAR(B1486)-YEAR(Config!$C$7))*12+MONTH(B1486)-MONTH(Config!$C$7))/3)+1)))</f>
        <v/>
      </c>
      <c r="J1486" s="76">
        <f>IF(E1486="","",IFERROR(INDEX(Config!$C$11:$C$22,MATCH(E1486,Config!$B$11:$B$22,0)),"No"))</f>
        <v/>
      </c>
      <c r="K1486" s="77">
        <f>IF(B1486="","",DATE(YEAR(B1486),MONTH(B1486),1))</f>
        <v/>
      </c>
    </row>
    <row r="1487">
      <c r="B1487" s="78" t="n"/>
      <c r="C1487" s="79" t="n"/>
      <c r="D1487" s="79" t="n"/>
      <c r="E1487" s="79" t="n"/>
      <c r="F1487" s="80" t="n"/>
      <c r="G1487" s="76">
        <f>IF(D1487="","",IFERROR(INDEX(Presupuesto!$C$9:$C$33,MATCH(D1487,Presupuesto!$B$9:$B$33,0)),""))</f>
        <v/>
      </c>
      <c r="H1487" s="76">
        <f>IF(B1487="","",CHOOSE(MONTH(B1487),"Ene","Feb","Mar","Abr","May","Jun","Jul","Ago","Sep","Oct","Nov","Dic")&amp;" "&amp;YEAR(B1487))</f>
        <v/>
      </c>
      <c r="I1487" s="76">
        <f>IF(B1487="","",IF((YEAR(B1487)-YEAR(Config!$C$7))*12+MONTH(B1487)-MONTH(Config!$C$7)&lt;0,"Antes","T"&amp;(INT(((YEAR(B1487)-YEAR(Config!$C$7))*12+MONTH(B1487)-MONTH(Config!$C$7))/3)+1)))</f>
        <v/>
      </c>
      <c r="J1487" s="76">
        <f>IF(E1487="","",IFERROR(INDEX(Config!$C$11:$C$22,MATCH(E1487,Config!$B$11:$B$22,0)),"No"))</f>
        <v/>
      </c>
      <c r="K1487" s="77">
        <f>IF(B1487="","",DATE(YEAR(B1487),MONTH(B1487),1))</f>
        <v/>
      </c>
    </row>
    <row r="1488">
      <c r="B1488" s="78" t="n"/>
      <c r="C1488" s="79" t="n"/>
      <c r="D1488" s="79" t="n"/>
      <c r="E1488" s="79" t="n"/>
      <c r="F1488" s="80" t="n"/>
      <c r="G1488" s="76">
        <f>IF(D1488="","",IFERROR(INDEX(Presupuesto!$C$9:$C$33,MATCH(D1488,Presupuesto!$B$9:$B$33,0)),""))</f>
        <v/>
      </c>
      <c r="H1488" s="76">
        <f>IF(B1488="","",CHOOSE(MONTH(B1488),"Ene","Feb","Mar","Abr","May","Jun","Jul","Ago","Sep","Oct","Nov","Dic")&amp;" "&amp;YEAR(B1488))</f>
        <v/>
      </c>
      <c r="I1488" s="76">
        <f>IF(B1488="","",IF((YEAR(B1488)-YEAR(Config!$C$7))*12+MONTH(B1488)-MONTH(Config!$C$7)&lt;0,"Antes","T"&amp;(INT(((YEAR(B1488)-YEAR(Config!$C$7))*12+MONTH(B1488)-MONTH(Config!$C$7))/3)+1)))</f>
        <v/>
      </c>
      <c r="J1488" s="76">
        <f>IF(E1488="","",IFERROR(INDEX(Config!$C$11:$C$22,MATCH(E1488,Config!$B$11:$B$22,0)),"No"))</f>
        <v/>
      </c>
      <c r="K1488" s="77">
        <f>IF(B1488="","",DATE(YEAR(B1488),MONTH(B1488),1))</f>
        <v/>
      </c>
    </row>
    <row r="1489">
      <c r="B1489" s="78" t="n"/>
      <c r="C1489" s="79" t="n"/>
      <c r="D1489" s="79" t="n"/>
      <c r="E1489" s="79" t="n"/>
      <c r="F1489" s="80" t="n"/>
      <c r="G1489" s="76">
        <f>IF(D1489="","",IFERROR(INDEX(Presupuesto!$C$9:$C$33,MATCH(D1489,Presupuesto!$B$9:$B$33,0)),""))</f>
        <v/>
      </c>
      <c r="H1489" s="76">
        <f>IF(B1489="","",CHOOSE(MONTH(B1489),"Ene","Feb","Mar","Abr","May","Jun","Jul","Ago","Sep","Oct","Nov","Dic")&amp;" "&amp;YEAR(B1489))</f>
        <v/>
      </c>
      <c r="I1489" s="76">
        <f>IF(B1489="","",IF((YEAR(B1489)-YEAR(Config!$C$7))*12+MONTH(B1489)-MONTH(Config!$C$7)&lt;0,"Antes","T"&amp;(INT(((YEAR(B1489)-YEAR(Config!$C$7))*12+MONTH(B1489)-MONTH(Config!$C$7))/3)+1)))</f>
        <v/>
      </c>
      <c r="J1489" s="76">
        <f>IF(E1489="","",IFERROR(INDEX(Config!$C$11:$C$22,MATCH(E1489,Config!$B$11:$B$22,0)),"No"))</f>
        <v/>
      </c>
      <c r="K1489" s="77">
        <f>IF(B1489="","",DATE(YEAR(B1489),MONTH(B1489),1))</f>
        <v/>
      </c>
    </row>
    <row r="1490">
      <c r="B1490" s="78" t="n"/>
      <c r="C1490" s="79" t="n"/>
      <c r="D1490" s="79" t="n"/>
      <c r="E1490" s="79" t="n"/>
      <c r="F1490" s="80" t="n"/>
      <c r="G1490" s="76">
        <f>IF(D1490="","",IFERROR(INDEX(Presupuesto!$C$9:$C$33,MATCH(D1490,Presupuesto!$B$9:$B$33,0)),""))</f>
        <v/>
      </c>
      <c r="H1490" s="76">
        <f>IF(B1490="","",CHOOSE(MONTH(B1490),"Ene","Feb","Mar","Abr","May","Jun","Jul","Ago","Sep","Oct","Nov","Dic")&amp;" "&amp;YEAR(B1490))</f>
        <v/>
      </c>
      <c r="I1490" s="76">
        <f>IF(B1490="","",IF((YEAR(B1490)-YEAR(Config!$C$7))*12+MONTH(B1490)-MONTH(Config!$C$7)&lt;0,"Antes","T"&amp;(INT(((YEAR(B1490)-YEAR(Config!$C$7))*12+MONTH(B1490)-MONTH(Config!$C$7))/3)+1)))</f>
        <v/>
      </c>
      <c r="J1490" s="76">
        <f>IF(E1490="","",IFERROR(INDEX(Config!$C$11:$C$22,MATCH(E1490,Config!$B$11:$B$22,0)),"No"))</f>
        <v/>
      </c>
      <c r="K1490" s="77">
        <f>IF(B1490="","",DATE(YEAR(B1490),MONTH(B1490),1))</f>
        <v/>
      </c>
    </row>
    <row r="1491">
      <c r="B1491" s="78" t="n"/>
      <c r="C1491" s="79" t="n"/>
      <c r="D1491" s="79" t="n"/>
      <c r="E1491" s="79" t="n"/>
      <c r="F1491" s="80" t="n"/>
      <c r="G1491" s="76">
        <f>IF(D1491="","",IFERROR(INDEX(Presupuesto!$C$9:$C$33,MATCH(D1491,Presupuesto!$B$9:$B$33,0)),""))</f>
        <v/>
      </c>
      <c r="H1491" s="76">
        <f>IF(B1491="","",CHOOSE(MONTH(B1491),"Ene","Feb","Mar","Abr","May","Jun","Jul","Ago","Sep","Oct","Nov","Dic")&amp;" "&amp;YEAR(B1491))</f>
        <v/>
      </c>
      <c r="I1491" s="76">
        <f>IF(B1491="","",IF((YEAR(B1491)-YEAR(Config!$C$7))*12+MONTH(B1491)-MONTH(Config!$C$7)&lt;0,"Antes","T"&amp;(INT(((YEAR(B1491)-YEAR(Config!$C$7))*12+MONTH(B1491)-MONTH(Config!$C$7))/3)+1)))</f>
        <v/>
      </c>
      <c r="J1491" s="76">
        <f>IF(E1491="","",IFERROR(INDEX(Config!$C$11:$C$22,MATCH(E1491,Config!$B$11:$B$22,0)),"No"))</f>
        <v/>
      </c>
      <c r="K1491" s="77">
        <f>IF(B1491="","",DATE(YEAR(B1491),MONTH(B1491),1))</f>
        <v/>
      </c>
    </row>
    <row r="1492">
      <c r="B1492" s="78" t="n"/>
      <c r="C1492" s="79" t="n"/>
      <c r="D1492" s="79" t="n"/>
      <c r="E1492" s="79" t="n"/>
      <c r="F1492" s="80" t="n"/>
      <c r="G1492" s="76">
        <f>IF(D1492="","",IFERROR(INDEX(Presupuesto!$C$9:$C$33,MATCH(D1492,Presupuesto!$B$9:$B$33,0)),""))</f>
        <v/>
      </c>
      <c r="H1492" s="76">
        <f>IF(B1492="","",CHOOSE(MONTH(B1492),"Ene","Feb","Mar","Abr","May","Jun","Jul","Ago","Sep","Oct","Nov","Dic")&amp;" "&amp;YEAR(B1492))</f>
        <v/>
      </c>
      <c r="I1492" s="76">
        <f>IF(B1492="","",IF((YEAR(B1492)-YEAR(Config!$C$7))*12+MONTH(B1492)-MONTH(Config!$C$7)&lt;0,"Antes","T"&amp;(INT(((YEAR(B1492)-YEAR(Config!$C$7))*12+MONTH(B1492)-MONTH(Config!$C$7))/3)+1)))</f>
        <v/>
      </c>
      <c r="J1492" s="76">
        <f>IF(E1492="","",IFERROR(INDEX(Config!$C$11:$C$22,MATCH(E1492,Config!$B$11:$B$22,0)),"No"))</f>
        <v/>
      </c>
      <c r="K1492" s="77">
        <f>IF(B1492="","",DATE(YEAR(B1492),MONTH(B1492),1))</f>
        <v/>
      </c>
    </row>
    <row r="1493">
      <c r="B1493" s="78" t="n"/>
      <c r="C1493" s="79" t="n"/>
      <c r="D1493" s="79" t="n"/>
      <c r="E1493" s="79" t="n"/>
      <c r="F1493" s="80" t="n"/>
      <c r="G1493" s="76">
        <f>IF(D1493="","",IFERROR(INDEX(Presupuesto!$C$9:$C$33,MATCH(D1493,Presupuesto!$B$9:$B$33,0)),""))</f>
        <v/>
      </c>
      <c r="H1493" s="76">
        <f>IF(B1493="","",CHOOSE(MONTH(B1493),"Ene","Feb","Mar","Abr","May","Jun","Jul","Ago","Sep","Oct","Nov","Dic")&amp;" "&amp;YEAR(B1493))</f>
        <v/>
      </c>
      <c r="I1493" s="76">
        <f>IF(B1493="","",IF((YEAR(B1493)-YEAR(Config!$C$7))*12+MONTH(B1493)-MONTH(Config!$C$7)&lt;0,"Antes","T"&amp;(INT(((YEAR(B1493)-YEAR(Config!$C$7))*12+MONTH(B1493)-MONTH(Config!$C$7))/3)+1)))</f>
        <v/>
      </c>
      <c r="J1493" s="76">
        <f>IF(E1493="","",IFERROR(INDEX(Config!$C$11:$C$22,MATCH(E1493,Config!$B$11:$B$22,0)),"No"))</f>
        <v/>
      </c>
      <c r="K1493" s="77">
        <f>IF(B1493="","",DATE(YEAR(B1493),MONTH(B1493),1))</f>
        <v/>
      </c>
    </row>
    <row r="1494">
      <c r="B1494" s="78" t="n"/>
      <c r="C1494" s="79" t="n"/>
      <c r="D1494" s="79" t="n"/>
      <c r="E1494" s="79" t="n"/>
      <c r="F1494" s="80" t="n"/>
      <c r="G1494" s="76">
        <f>IF(D1494="","",IFERROR(INDEX(Presupuesto!$C$9:$C$33,MATCH(D1494,Presupuesto!$B$9:$B$33,0)),""))</f>
        <v/>
      </c>
      <c r="H1494" s="76">
        <f>IF(B1494="","",CHOOSE(MONTH(B1494),"Ene","Feb","Mar","Abr","May","Jun","Jul","Ago","Sep","Oct","Nov","Dic")&amp;" "&amp;YEAR(B1494))</f>
        <v/>
      </c>
      <c r="I1494" s="76">
        <f>IF(B1494="","",IF((YEAR(B1494)-YEAR(Config!$C$7))*12+MONTH(B1494)-MONTH(Config!$C$7)&lt;0,"Antes","T"&amp;(INT(((YEAR(B1494)-YEAR(Config!$C$7))*12+MONTH(B1494)-MONTH(Config!$C$7))/3)+1)))</f>
        <v/>
      </c>
      <c r="J1494" s="76">
        <f>IF(E1494="","",IFERROR(INDEX(Config!$C$11:$C$22,MATCH(E1494,Config!$B$11:$B$22,0)),"No"))</f>
        <v/>
      </c>
      <c r="K1494" s="77">
        <f>IF(B1494="","",DATE(YEAR(B1494),MONTH(B1494),1))</f>
        <v/>
      </c>
    </row>
    <row r="1495">
      <c r="B1495" s="78" t="n"/>
      <c r="C1495" s="79" t="n"/>
      <c r="D1495" s="79" t="n"/>
      <c r="E1495" s="79" t="n"/>
      <c r="F1495" s="80" t="n"/>
      <c r="G1495" s="76">
        <f>IF(D1495="","",IFERROR(INDEX(Presupuesto!$C$9:$C$33,MATCH(D1495,Presupuesto!$B$9:$B$33,0)),""))</f>
        <v/>
      </c>
      <c r="H1495" s="76">
        <f>IF(B1495="","",CHOOSE(MONTH(B1495),"Ene","Feb","Mar","Abr","May","Jun","Jul","Ago","Sep","Oct","Nov","Dic")&amp;" "&amp;YEAR(B1495))</f>
        <v/>
      </c>
      <c r="I1495" s="76">
        <f>IF(B1495="","",IF((YEAR(B1495)-YEAR(Config!$C$7))*12+MONTH(B1495)-MONTH(Config!$C$7)&lt;0,"Antes","T"&amp;(INT(((YEAR(B1495)-YEAR(Config!$C$7))*12+MONTH(B1495)-MONTH(Config!$C$7))/3)+1)))</f>
        <v/>
      </c>
      <c r="J1495" s="76">
        <f>IF(E1495="","",IFERROR(INDEX(Config!$C$11:$C$22,MATCH(E1495,Config!$B$11:$B$22,0)),"No"))</f>
        <v/>
      </c>
      <c r="K1495" s="77">
        <f>IF(B1495="","",DATE(YEAR(B1495),MONTH(B1495),1))</f>
        <v/>
      </c>
    </row>
    <row r="1496">
      <c r="B1496" s="78" t="n"/>
      <c r="C1496" s="79" t="n"/>
      <c r="D1496" s="79" t="n"/>
      <c r="E1496" s="79" t="n"/>
      <c r="F1496" s="80" t="n"/>
      <c r="G1496" s="76">
        <f>IF(D1496="","",IFERROR(INDEX(Presupuesto!$C$9:$C$33,MATCH(D1496,Presupuesto!$B$9:$B$33,0)),""))</f>
        <v/>
      </c>
      <c r="H1496" s="76">
        <f>IF(B1496="","",CHOOSE(MONTH(B1496),"Ene","Feb","Mar","Abr","May","Jun","Jul","Ago","Sep","Oct","Nov","Dic")&amp;" "&amp;YEAR(B1496))</f>
        <v/>
      </c>
      <c r="I1496" s="76">
        <f>IF(B1496="","",IF((YEAR(B1496)-YEAR(Config!$C$7))*12+MONTH(B1496)-MONTH(Config!$C$7)&lt;0,"Antes","T"&amp;(INT(((YEAR(B1496)-YEAR(Config!$C$7))*12+MONTH(B1496)-MONTH(Config!$C$7))/3)+1)))</f>
        <v/>
      </c>
      <c r="J1496" s="76">
        <f>IF(E1496="","",IFERROR(INDEX(Config!$C$11:$C$22,MATCH(E1496,Config!$B$11:$B$22,0)),"No"))</f>
        <v/>
      </c>
      <c r="K1496" s="77">
        <f>IF(B1496="","",DATE(YEAR(B1496),MONTH(B1496),1))</f>
        <v/>
      </c>
    </row>
    <row r="1497">
      <c r="B1497" s="78" t="n"/>
      <c r="C1497" s="79" t="n"/>
      <c r="D1497" s="79" t="n"/>
      <c r="E1497" s="79" t="n"/>
      <c r="F1497" s="80" t="n"/>
      <c r="G1497" s="76">
        <f>IF(D1497="","",IFERROR(INDEX(Presupuesto!$C$9:$C$33,MATCH(D1497,Presupuesto!$B$9:$B$33,0)),""))</f>
        <v/>
      </c>
      <c r="H1497" s="76">
        <f>IF(B1497="","",CHOOSE(MONTH(B1497),"Ene","Feb","Mar","Abr","May","Jun","Jul","Ago","Sep","Oct","Nov","Dic")&amp;" "&amp;YEAR(B1497))</f>
        <v/>
      </c>
      <c r="I1497" s="76">
        <f>IF(B1497="","",IF((YEAR(B1497)-YEAR(Config!$C$7))*12+MONTH(B1497)-MONTH(Config!$C$7)&lt;0,"Antes","T"&amp;(INT(((YEAR(B1497)-YEAR(Config!$C$7))*12+MONTH(B1497)-MONTH(Config!$C$7))/3)+1)))</f>
        <v/>
      </c>
      <c r="J1497" s="76">
        <f>IF(E1497="","",IFERROR(INDEX(Config!$C$11:$C$22,MATCH(E1497,Config!$B$11:$B$22,0)),"No"))</f>
        <v/>
      </c>
      <c r="K1497" s="77">
        <f>IF(B1497="","",DATE(YEAR(B1497),MONTH(B1497),1))</f>
        <v/>
      </c>
    </row>
    <row r="1498">
      <c r="B1498" s="78" t="n"/>
      <c r="C1498" s="79" t="n"/>
      <c r="D1498" s="79" t="n"/>
      <c r="E1498" s="79" t="n"/>
      <c r="F1498" s="80" t="n"/>
      <c r="G1498" s="76">
        <f>IF(D1498="","",IFERROR(INDEX(Presupuesto!$C$9:$C$33,MATCH(D1498,Presupuesto!$B$9:$B$33,0)),""))</f>
        <v/>
      </c>
      <c r="H1498" s="76">
        <f>IF(B1498="","",CHOOSE(MONTH(B1498),"Ene","Feb","Mar","Abr","May","Jun","Jul","Ago","Sep","Oct","Nov","Dic")&amp;" "&amp;YEAR(B1498))</f>
        <v/>
      </c>
      <c r="I1498" s="76">
        <f>IF(B1498="","",IF((YEAR(B1498)-YEAR(Config!$C$7))*12+MONTH(B1498)-MONTH(Config!$C$7)&lt;0,"Antes","T"&amp;(INT(((YEAR(B1498)-YEAR(Config!$C$7))*12+MONTH(B1498)-MONTH(Config!$C$7))/3)+1)))</f>
        <v/>
      </c>
      <c r="J1498" s="76">
        <f>IF(E1498="","",IFERROR(INDEX(Config!$C$11:$C$22,MATCH(E1498,Config!$B$11:$B$22,0)),"No"))</f>
        <v/>
      </c>
      <c r="K1498" s="77">
        <f>IF(B1498="","",DATE(YEAR(B1498),MONTH(B1498),1))</f>
        <v/>
      </c>
    </row>
    <row r="1499">
      <c r="B1499" s="78" t="n"/>
      <c r="C1499" s="79" t="n"/>
      <c r="D1499" s="79" t="n"/>
      <c r="E1499" s="79" t="n"/>
      <c r="F1499" s="80" t="n"/>
      <c r="G1499" s="76">
        <f>IF(D1499="","",IFERROR(INDEX(Presupuesto!$C$9:$C$33,MATCH(D1499,Presupuesto!$B$9:$B$33,0)),""))</f>
        <v/>
      </c>
      <c r="H1499" s="76">
        <f>IF(B1499="","",CHOOSE(MONTH(B1499),"Ene","Feb","Mar","Abr","May","Jun","Jul","Ago","Sep","Oct","Nov","Dic")&amp;" "&amp;YEAR(B1499))</f>
        <v/>
      </c>
      <c r="I1499" s="76">
        <f>IF(B1499="","",IF((YEAR(B1499)-YEAR(Config!$C$7))*12+MONTH(B1499)-MONTH(Config!$C$7)&lt;0,"Antes","T"&amp;(INT(((YEAR(B1499)-YEAR(Config!$C$7))*12+MONTH(B1499)-MONTH(Config!$C$7))/3)+1)))</f>
        <v/>
      </c>
      <c r="J1499" s="76">
        <f>IF(E1499="","",IFERROR(INDEX(Config!$C$11:$C$22,MATCH(E1499,Config!$B$11:$B$22,0)),"No"))</f>
        <v/>
      </c>
      <c r="K1499" s="77">
        <f>IF(B1499="","",DATE(YEAR(B1499),MONTH(B1499),1))</f>
        <v/>
      </c>
    </row>
    <row r="1500">
      <c r="B1500" s="78" t="n"/>
      <c r="C1500" s="79" t="n"/>
      <c r="D1500" s="79" t="n"/>
      <c r="E1500" s="79" t="n"/>
      <c r="F1500" s="80" t="n"/>
      <c r="G1500" s="76">
        <f>IF(D1500="","",IFERROR(INDEX(Presupuesto!$C$9:$C$33,MATCH(D1500,Presupuesto!$B$9:$B$33,0)),""))</f>
        <v/>
      </c>
      <c r="H1500" s="76">
        <f>IF(B1500="","",CHOOSE(MONTH(B1500),"Ene","Feb","Mar","Abr","May","Jun","Jul","Ago","Sep","Oct","Nov","Dic")&amp;" "&amp;YEAR(B1500))</f>
        <v/>
      </c>
      <c r="I1500" s="76">
        <f>IF(B1500="","",IF((YEAR(B1500)-YEAR(Config!$C$7))*12+MONTH(B1500)-MONTH(Config!$C$7)&lt;0,"Antes","T"&amp;(INT(((YEAR(B1500)-YEAR(Config!$C$7))*12+MONTH(B1500)-MONTH(Config!$C$7))/3)+1)))</f>
        <v/>
      </c>
      <c r="J1500" s="76">
        <f>IF(E1500="","",IFERROR(INDEX(Config!$C$11:$C$22,MATCH(E1500,Config!$B$11:$B$22,0)),"No"))</f>
        <v/>
      </c>
      <c r="K1500" s="77">
        <f>IF(B1500="","",DATE(YEAR(B1500),MONTH(B1500),1))</f>
        <v/>
      </c>
    </row>
    <row r="1501">
      <c r="B1501" s="78" t="n"/>
      <c r="C1501" s="79" t="n"/>
      <c r="D1501" s="79" t="n"/>
      <c r="E1501" s="79" t="n"/>
      <c r="F1501" s="80" t="n"/>
      <c r="G1501" s="76">
        <f>IF(D1501="","",IFERROR(INDEX(Presupuesto!$C$9:$C$33,MATCH(D1501,Presupuesto!$B$9:$B$33,0)),""))</f>
        <v/>
      </c>
      <c r="H1501" s="76">
        <f>IF(B1501="","",CHOOSE(MONTH(B1501),"Ene","Feb","Mar","Abr","May","Jun","Jul","Ago","Sep","Oct","Nov","Dic")&amp;" "&amp;YEAR(B1501))</f>
        <v/>
      </c>
      <c r="I1501" s="76">
        <f>IF(B1501="","",IF((YEAR(B1501)-YEAR(Config!$C$7))*12+MONTH(B1501)-MONTH(Config!$C$7)&lt;0,"Antes","T"&amp;(INT(((YEAR(B1501)-YEAR(Config!$C$7))*12+MONTH(B1501)-MONTH(Config!$C$7))/3)+1)))</f>
        <v/>
      </c>
      <c r="J1501" s="76">
        <f>IF(E1501="","",IFERROR(INDEX(Config!$C$11:$C$22,MATCH(E1501,Config!$B$11:$B$22,0)),"No"))</f>
        <v/>
      </c>
      <c r="K1501" s="77">
        <f>IF(B1501="","",DATE(YEAR(B1501),MONTH(B1501),1))</f>
        <v/>
      </c>
    </row>
    <row r="1502">
      <c r="B1502" s="78" t="n"/>
      <c r="C1502" s="79" t="n"/>
      <c r="D1502" s="79" t="n"/>
      <c r="E1502" s="79" t="n"/>
      <c r="F1502" s="80" t="n"/>
      <c r="G1502" s="76">
        <f>IF(D1502="","",IFERROR(INDEX(Presupuesto!$C$9:$C$33,MATCH(D1502,Presupuesto!$B$9:$B$33,0)),""))</f>
        <v/>
      </c>
      <c r="H1502" s="76">
        <f>IF(B1502="","",CHOOSE(MONTH(B1502),"Ene","Feb","Mar","Abr","May","Jun","Jul","Ago","Sep","Oct","Nov","Dic")&amp;" "&amp;YEAR(B1502))</f>
        <v/>
      </c>
      <c r="I1502" s="76">
        <f>IF(B1502="","",IF((YEAR(B1502)-YEAR(Config!$C$7))*12+MONTH(B1502)-MONTH(Config!$C$7)&lt;0,"Antes","T"&amp;(INT(((YEAR(B1502)-YEAR(Config!$C$7))*12+MONTH(B1502)-MONTH(Config!$C$7))/3)+1)))</f>
        <v/>
      </c>
      <c r="J1502" s="76">
        <f>IF(E1502="","",IFERROR(INDEX(Config!$C$11:$C$22,MATCH(E1502,Config!$B$11:$B$22,0)),"No"))</f>
        <v/>
      </c>
      <c r="K1502" s="77">
        <f>IF(B1502="","",DATE(YEAR(B1502),MONTH(B1502),1))</f>
        <v/>
      </c>
    </row>
    <row r="1503">
      <c r="B1503" s="78" t="n"/>
      <c r="C1503" s="79" t="n"/>
      <c r="D1503" s="79" t="n"/>
      <c r="E1503" s="79" t="n"/>
      <c r="F1503" s="80" t="n"/>
      <c r="G1503" s="76">
        <f>IF(D1503="","",IFERROR(INDEX(Presupuesto!$C$9:$C$33,MATCH(D1503,Presupuesto!$B$9:$B$33,0)),""))</f>
        <v/>
      </c>
      <c r="H1503" s="76">
        <f>IF(B1503="","",CHOOSE(MONTH(B1503),"Ene","Feb","Mar","Abr","May","Jun","Jul","Ago","Sep","Oct","Nov","Dic")&amp;" "&amp;YEAR(B1503))</f>
        <v/>
      </c>
      <c r="I1503" s="76">
        <f>IF(B1503="","",IF((YEAR(B1503)-YEAR(Config!$C$7))*12+MONTH(B1503)-MONTH(Config!$C$7)&lt;0,"Antes","T"&amp;(INT(((YEAR(B1503)-YEAR(Config!$C$7))*12+MONTH(B1503)-MONTH(Config!$C$7))/3)+1)))</f>
        <v/>
      </c>
      <c r="J1503" s="76">
        <f>IF(E1503="","",IFERROR(INDEX(Config!$C$11:$C$22,MATCH(E1503,Config!$B$11:$B$22,0)),"No"))</f>
        <v/>
      </c>
      <c r="K1503" s="77">
        <f>IF(B1503="","",DATE(YEAR(B1503),MONTH(B1503),1))</f>
        <v/>
      </c>
    </row>
    <row r="1504">
      <c r="B1504" s="78" t="n"/>
      <c r="C1504" s="79" t="n"/>
      <c r="D1504" s="79" t="n"/>
      <c r="E1504" s="79" t="n"/>
      <c r="F1504" s="80" t="n"/>
      <c r="G1504" s="76">
        <f>IF(D1504="","",IFERROR(INDEX(Presupuesto!$C$9:$C$33,MATCH(D1504,Presupuesto!$B$9:$B$33,0)),""))</f>
        <v/>
      </c>
      <c r="H1504" s="76">
        <f>IF(B1504="","",CHOOSE(MONTH(B1504),"Ene","Feb","Mar","Abr","May","Jun","Jul","Ago","Sep","Oct","Nov","Dic")&amp;" "&amp;YEAR(B1504))</f>
        <v/>
      </c>
      <c r="I1504" s="76">
        <f>IF(B1504="","",IF((YEAR(B1504)-YEAR(Config!$C$7))*12+MONTH(B1504)-MONTH(Config!$C$7)&lt;0,"Antes","T"&amp;(INT(((YEAR(B1504)-YEAR(Config!$C$7))*12+MONTH(B1504)-MONTH(Config!$C$7))/3)+1)))</f>
        <v/>
      </c>
      <c r="J1504" s="76">
        <f>IF(E1504="","",IFERROR(INDEX(Config!$C$11:$C$22,MATCH(E1504,Config!$B$11:$B$22,0)),"No"))</f>
        <v/>
      </c>
      <c r="K1504" s="77">
        <f>IF(B1504="","",DATE(YEAR(B1504),MONTH(B1504),1))</f>
        <v/>
      </c>
    </row>
    <row r="1505">
      <c r="B1505" s="78" t="n"/>
      <c r="C1505" s="79" t="n"/>
      <c r="D1505" s="79" t="n"/>
      <c r="E1505" s="79" t="n"/>
      <c r="F1505" s="80" t="n"/>
      <c r="G1505" s="76">
        <f>IF(D1505="","",IFERROR(INDEX(Presupuesto!$C$9:$C$33,MATCH(D1505,Presupuesto!$B$9:$B$33,0)),""))</f>
        <v/>
      </c>
      <c r="H1505" s="76">
        <f>IF(B1505="","",CHOOSE(MONTH(B1505),"Ene","Feb","Mar","Abr","May","Jun","Jul","Ago","Sep","Oct","Nov","Dic")&amp;" "&amp;YEAR(B1505))</f>
        <v/>
      </c>
      <c r="I1505" s="76">
        <f>IF(B1505="","",IF((YEAR(B1505)-YEAR(Config!$C$7))*12+MONTH(B1505)-MONTH(Config!$C$7)&lt;0,"Antes","T"&amp;(INT(((YEAR(B1505)-YEAR(Config!$C$7))*12+MONTH(B1505)-MONTH(Config!$C$7))/3)+1)))</f>
        <v/>
      </c>
      <c r="J1505" s="76">
        <f>IF(E1505="","",IFERROR(INDEX(Config!$C$11:$C$22,MATCH(E1505,Config!$B$11:$B$22,0)),"No"))</f>
        <v/>
      </c>
      <c r="K1505" s="77">
        <f>IF(B1505="","",DATE(YEAR(B1505),MONTH(B1505),1))</f>
        <v/>
      </c>
    </row>
    <row r="1506">
      <c r="B1506" s="78" t="n"/>
      <c r="C1506" s="79" t="n"/>
      <c r="D1506" s="79" t="n"/>
      <c r="E1506" s="79" t="n"/>
      <c r="F1506" s="80" t="n"/>
      <c r="G1506" s="76">
        <f>IF(D1506="","",IFERROR(INDEX(Presupuesto!$C$9:$C$33,MATCH(D1506,Presupuesto!$B$9:$B$33,0)),""))</f>
        <v/>
      </c>
      <c r="H1506" s="76">
        <f>IF(B1506="","",CHOOSE(MONTH(B1506),"Ene","Feb","Mar","Abr","May","Jun","Jul","Ago","Sep","Oct","Nov","Dic")&amp;" "&amp;YEAR(B1506))</f>
        <v/>
      </c>
      <c r="I1506" s="76">
        <f>IF(B1506="","",IF((YEAR(B1506)-YEAR(Config!$C$7))*12+MONTH(B1506)-MONTH(Config!$C$7)&lt;0,"Antes","T"&amp;(INT(((YEAR(B1506)-YEAR(Config!$C$7))*12+MONTH(B1506)-MONTH(Config!$C$7))/3)+1)))</f>
        <v/>
      </c>
      <c r="J1506" s="76">
        <f>IF(E1506="","",IFERROR(INDEX(Config!$C$11:$C$22,MATCH(E1506,Config!$B$11:$B$22,0)),"No"))</f>
        <v/>
      </c>
      <c r="K1506" s="77">
        <f>IF(B1506="","",DATE(YEAR(B1506),MONTH(B1506),1))</f>
        <v/>
      </c>
    </row>
  </sheetData>
  <autoFilter ref="B6:J1506"/>
  <dataValidations count="4">
    <dataValidation sqref="D7:D1506" showDropDown="0" showInputMessage="0" showErrorMessage="0" allowBlank="1" errorTitle="Categoría" error="Elige una categoría de la lista (puedes editarlas en Presupuesto)." type="list">
      <formula1>=Presupuesto!$B$9:$B$33</formula1>
    </dataValidation>
    <dataValidation sqref="E7:E1506" showDropDown="0" showInputMessage="0" showErrorMessage="0" allowBlank="1" errorTitle="Forma de pago" error="Elige una forma de pago (puedes editarlas en Config)." type="list">
      <formula1>=Config!$B$11:$B$22</formula1>
    </dataValidation>
    <dataValidation sqref="B7:B1506" showDropDown="0" showInputMessage="0" showErrorMessage="0" allowBlank="1" error="Escribe una fecha, ej. 15/10/2026" type="date" operator="greaterThan">
      <formula1>36526</formula1>
    </dataValidation>
    <dataValidation sqref="F7:F1506" showDropDown="0" showInputMessage="0" showErrorMessage="0" allowBlank="1" error="Escribe solo el número, sin signo de pesos." type="decimal" operator="greaterThanOrEqual">
      <formula1>0</formula1>
    </dataValidation>
  </dataValidations>
  <printOptions horizontalCentered="1"/>
  <pageMargins left="0.3" right="0.3" top="1" bottom="1" header="0.5" footer="0.5"/>
  <pageSetup orientation="portrait" paperSize="1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66CB1"/>
    <outlinePr summaryBelow="1" summaryRight="1"/>
    <pageSetUpPr fitToPage="1"/>
  </sheetPr>
  <dimension ref="A1:AM43"/>
  <sheetViews>
    <sheetView showGridLines="0" workbookViewId="0">
      <pane xSplit="5" ySplit="8" topLeftCell="F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2" customWidth="1" min="2" max="2"/>
    <col width="11" customWidth="1" min="3" max="3"/>
    <col width="13" customWidth="1" min="4" max="4"/>
    <col width="31" customWidth="1" min="5" max="5"/>
    <col outlineLevel="2" width="11.5" customWidth="1" min="6" max="6"/>
    <col outlineLevel="2" width="11.5" customWidth="1" min="7" max="7"/>
    <col outlineLevel="2" width="11.5" customWidth="1" min="8" max="8"/>
    <col outlineLevel="1" width="12.5" customWidth="1" min="9" max="9"/>
    <col outlineLevel="2" width="11.5" customWidth="1" min="10" max="10"/>
    <col outlineLevel="2" width="11.5" customWidth="1" min="11" max="11"/>
    <col outlineLevel="2" width="11.5" customWidth="1" min="12" max="12"/>
    <col outlineLevel="1" width="12.5" customWidth="1" min="13" max="13"/>
    <col outlineLevel="2" width="11.5" customWidth="1" min="14" max="14"/>
    <col outlineLevel="2" width="11.5" customWidth="1" min="15" max="15"/>
    <col outlineLevel="2" width="11.5" customWidth="1" min="16" max="16"/>
    <col outlineLevel="1" width="12.5" customWidth="1" min="17" max="17"/>
    <col outlineLevel="2" width="11.5" customWidth="1" min="18" max="18"/>
    <col outlineLevel="2" width="11.5" customWidth="1" min="19" max="19"/>
    <col outlineLevel="2" width="11.5" customWidth="1" min="20" max="20"/>
    <col outlineLevel="1" width="12.5" customWidth="1" min="21" max="21"/>
    <col hidden="1" outlineLevel="2" width="11.5" customWidth="1" min="22" max="22"/>
    <col hidden="1" outlineLevel="2" width="11.5" customWidth="1" min="23" max="23"/>
    <col hidden="1" outlineLevel="2" width="11.5" customWidth="1" min="24" max="24"/>
    <col hidden="1" outlineLevel="1" width="12.5" customWidth="1" min="25" max="25"/>
    <col hidden="1" outlineLevel="2" width="11.5" customWidth="1" min="26" max="26"/>
    <col hidden="1" outlineLevel="2" width="11.5" customWidth="1" min="27" max="27"/>
    <col hidden="1" outlineLevel="2" width="11.5" customWidth="1" min="28" max="28"/>
    <col hidden="1" outlineLevel="1" width="12.5" customWidth="1" min="29" max="29"/>
    <col hidden="1" outlineLevel="2" width="11.5" customWidth="1" min="30" max="30"/>
    <col hidden="1" outlineLevel="2" width="11.5" customWidth="1" min="31" max="31"/>
    <col hidden="1" outlineLevel="2" width="11.5" customWidth="1" min="32" max="32"/>
    <col hidden="1" outlineLevel="1" width="12.5" customWidth="1" min="33" max="33"/>
    <col hidden="1" outlineLevel="2" width="11.5" customWidth="1" min="34" max="34"/>
    <col hidden="1" outlineLevel="2" width="11.5" customWidth="1" min="35" max="35"/>
    <col hidden="1" outlineLevel="2" width="11.5" customWidth="1" min="36" max="36"/>
    <col hidden="1" outlineLevel="1" width="12.5" customWidth="1" min="37" max="37"/>
    <col width="13.5" customWidth="1" min="38" max="38"/>
    <col width="13.5" customWidth="1" min="39" max="39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</row>
    <row r="2" ht="30" customHeight="1">
      <c r="A2" s="18" t="n"/>
      <c r="B2" s="24" t="inlineStr">
        <is>
          <t>Presupuesto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18" t="n"/>
      <c r="S2" s="18" t="n"/>
      <c r="T2" s="18" t="n"/>
      <c r="U2" s="18" t="n"/>
      <c r="V2" s="18" t="n"/>
      <c r="W2" s="18" t="n"/>
      <c r="X2" s="18" t="n"/>
      <c r="Y2" s="18" t="n"/>
      <c r="Z2" s="18" t="n"/>
      <c r="AA2" s="18" t="n"/>
      <c r="AB2" s="18" t="n"/>
      <c r="AC2" s="18" t="n"/>
      <c r="AD2" s="18" t="n"/>
      <c r="AE2" s="18" t="n"/>
      <c r="AF2" s="18" t="n"/>
      <c r="AG2" s="18" t="n"/>
      <c r="AH2" s="18" t="n"/>
      <c r="AI2" s="18" t="n"/>
      <c r="AJ2" s="18" t="n"/>
      <c r="AK2" s="18" t="n"/>
      <c r="AL2" s="18" t="n"/>
      <c r="AM2" s="18" t="n"/>
    </row>
    <row r="3" ht="22" customHeight="1">
      <c r="A3" s="18" t="n"/>
      <c r="B3" s="25" t="inlineStr">
        <is>
          <t>Cuánto planeas destinar a cada concepto, mes a mes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  <c r="AK3" s="18" t="n"/>
      <c r="AL3" s="18" t="n"/>
      <c r="AM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  <c r="AJ4" s="4" t="n"/>
      <c r="AK4" s="4" t="n"/>
      <c r="AL4" s="4" t="n"/>
      <c r="AM4" s="4" t="n"/>
    </row>
    <row r="5">
      <c r="B5" s="28" t="inlineStr">
        <is>
          <t>① Escribe el monto MENSUAL en la columna crema y se copia a todos los meses.  ② Si un mes es distinto (aguinaldo, predial, vacaciones), escribe encima de ese mes.</t>
        </is>
      </c>
    </row>
    <row r="6" ht="30" customHeight="1">
      <c r="B6" s="81" t="inlineStr">
        <is>
          <t>Usa  [ – ]  /  [ + ]  arriba de las columnas para esconder o mostrar trimestres. Los trimestres 5 a 8 vienen cerrados.</t>
        </is>
      </c>
      <c r="F6" s="33">
        <f>"Trimestre 1  ·  "&amp;Config!$J$11&amp;" – "&amp;Config!$J$13</f>
        <v/>
      </c>
      <c r="G6" s="34" t="n"/>
      <c r="H6" s="34" t="n"/>
      <c r="I6" s="34" t="n"/>
      <c r="J6" s="82">
        <f>"Trimestre 2  ·  "&amp;Config!$J$14&amp;" – "&amp;Config!$J$16</f>
        <v/>
      </c>
      <c r="K6" s="83" t="n"/>
      <c r="L6" s="83" t="n"/>
      <c r="M6" s="83" t="n"/>
      <c r="N6" s="33">
        <f>"Trimestre 3  ·  "&amp;Config!$J$17&amp;" – "&amp;Config!$J$19</f>
        <v/>
      </c>
      <c r="O6" s="34" t="n"/>
      <c r="P6" s="34" t="n"/>
      <c r="Q6" s="34" t="n"/>
      <c r="R6" s="82">
        <f>"Trimestre 4  ·  "&amp;Config!$J$20&amp;" – "&amp;Config!$J$22</f>
        <v/>
      </c>
      <c r="S6" s="83" t="n"/>
      <c r="T6" s="83" t="n"/>
      <c r="U6" s="83" t="n"/>
      <c r="V6" s="33">
        <f>"Trimestre 5  ·  "&amp;Config!$J$23&amp;" – "&amp;Config!$J$25</f>
        <v/>
      </c>
      <c r="W6" s="34" t="n"/>
      <c r="X6" s="34" t="n"/>
      <c r="Y6" s="34" t="n"/>
      <c r="Z6" s="82">
        <f>"Trimestre 6  ·  "&amp;Config!$J$26&amp;" – "&amp;Config!$J$28</f>
        <v/>
      </c>
      <c r="AA6" s="83" t="n"/>
      <c r="AB6" s="83" t="n"/>
      <c r="AC6" s="83" t="n"/>
      <c r="AD6" s="33">
        <f>"Trimestre 7  ·  "&amp;Config!$J$29&amp;" – "&amp;Config!$J$31</f>
        <v/>
      </c>
      <c r="AE6" s="34" t="n"/>
      <c r="AF6" s="34" t="n"/>
      <c r="AG6" s="34" t="n"/>
      <c r="AH6" s="82">
        <f>"Trimestre 8  ·  "&amp;Config!$J$32&amp;" – "&amp;Config!$J$34</f>
        <v/>
      </c>
      <c r="AI6" s="83" t="n"/>
      <c r="AJ6" s="83" t="n"/>
      <c r="AK6" s="83" t="n"/>
    </row>
    <row r="7" hidden="1">
      <c r="F7" s="84">
        <f>Config!$I$11</f>
        <v/>
      </c>
      <c r="G7" s="84">
        <f>Config!$I$12</f>
        <v/>
      </c>
      <c r="H7" s="84">
        <f>Config!$I$13</f>
        <v/>
      </c>
      <c r="J7" s="84">
        <f>Config!$I$14</f>
        <v/>
      </c>
      <c r="K7" s="84">
        <f>Config!$I$15</f>
        <v/>
      </c>
      <c r="L7" s="84">
        <f>Config!$I$16</f>
        <v/>
      </c>
      <c r="N7" s="84">
        <f>Config!$I$17</f>
        <v/>
      </c>
      <c r="O7" s="84">
        <f>Config!$I$18</f>
        <v/>
      </c>
      <c r="P7" s="84">
        <f>Config!$I$19</f>
        <v/>
      </c>
      <c r="R7" s="84">
        <f>Config!$I$20</f>
        <v/>
      </c>
      <c r="S7" s="84">
        <f>Config!$I$21</f>
        <v/>
      </c>
      <c r="T7" s="84">
        <f>Config!$I$22</f>
        <v/>
      </c>
      <c r="V7" s="84">
        <f>Config!$I$23</f>
        <v/>
      </c>
      <c r="W7" s="84">
        <f>Config!$I$24</f>
        <v/>
      </c>
      <c r="X7" s="84">
        <f>Config!$I$25</f>
        <v/>
      </c>
      <c r="Z7" s="84">
        <f>Config!$I$26</f>
        <v/>
      </c>
      <c r="AA7" s="84">
        <f>Config!$I$27</f>
        <v/>
      </c>
      <c r="AB7" s="84">
        <f>Config!$I$28</f>
        <v/>
      </c>
      <c r="AD7" s="84">
        <f>Config!$I$29</f>
        <v/>
      </c>
      <c r="AE7" s="84">
        <f>Config!$I$30</f>
        <v/>
      </c>
      <c r="AF7" s="84">
        <f>Config!$I$31</f>
        <v/>
      </c>
      <c r="AH7" s="84">
        <f>Config!$I$32</f>
        <v/>
      </c>
      <c r="AI7" s="84">
        <f>Config!$I$33</f>
        <v/>
      </c>
      <c r="AJ7" s="84">
        <f>Config!$I$34</f>
        <v/>
      </c>
    </row>
    <row r="8" ht="28" customHeight="1">
      <c r="B8" s="35" t="inlineStr">
        <is>
          <t>Categoría</t>
        </is>
      </c>
      <c r="C8" s="35" t="inlineStr">
        <is>
          <t>Tipo</t>
        </is>
      </c>
      <c r="D8" s="35" t="inlineStr">
        <is>
          <t>Mensual</t>
        </is>
      </c>
      <c r="E8" s="35" t="inlineStr">
        <is>
          <t>Tip de Fer</t>
        </is>
      </c>
      <c r="F8" s="35">
        <f>Config!$J$11</f>
        <v/>
      </c>
      <c r="G8" s="35">
        <f>Config!$J$12</f>
        <v/>
      </c>
      <c r="H8" s="35">
        <f>Config!$J$13</f>
        <v/>
      </c>
      <c r="I8" s="35" t="inlineStr">
        <is>
          <t>Total T1</t>
        </is>
      </c>
      <c r="J8" s="35">
        <f>Config!$J$14</f>
        <v/>
      </c>
      <c r="K8" s="35">
        <f>Config!$J$15</f>
        <v/>
      </c>
      <c r="L8" s="35">
        <f>Config!$J$16</f>
        <v/>
      </c>
      <c r="M8" s="35" t="inlineStr">
        <is>
          <t>Total T2</t>
        </is>
      </c>
      <c r="N8" s="35">
        <f>Config!$J$17</f>
        <v/>
      </c>
      <c r="O8" s="35">
        <f>Config!$J$18</f>
        <v/>
      </c>
      <c r="P8" s="35">
        <f>Config!$J$19</f>
        <v/>
      </c>
      <c r="Q8" s="35" t="inlineStr">
        <is>
          <t>Total T3</t>
        </is>
      </c>
      <c r="R8" s="35">
        <f>Config!$J$20</f>
        <v/>
      </c>
      <c r="S8" s="35">
        <f>Config!$J$21</f>
        <v/>
      </c>
      <c r="T8" s="35">
        <f>Config!$J$22</f>
        <v/>
      </c>
      <c r="U8" s="35" t="inlineStr">
        <is>
          <t>Total T4</t>
        </is>
      </c>
      <c r="V8" s="35">
        <f>Config!$J$23</f>
        <v/>
      </c>
      <c r="W8" s="35">
        <f>Config!$J$24</f>
        <v/>
      </c>
      <c r="X8" s="35">
        <f>Config!$J$25</f>
        <v/>
      </c>
      <c r="Y8" s="35" t="inlineStr">
        <is>
          <t>Total T5</t>
        </is>
      </c>
      <c r="Z8" s="35">
        <f>Config!$J$26</f>
        <v/>
      </c>
      <c r="AA8" s="35">
        <f>Config!$J$27</f>
        <v/>
      </c>
      <c r="AB8" s="35">
        <f>Config!$J$28</f>
        <v/>
      </c>
      <c r="AC8" s="35" t="inlineStr">
        <is>
          <t>Total T6</t>
        </is>
      </c>
      <c r="AD8" s="35">
        <f>Config!$J$29</f>
        <v/>
      </c>
      <c r="AE8" s="35">
        <f>Config!$J$30</f>
        <v/>
      </c>
      <c r="AF8" s="35">
        <f>Config!$J$31</f>
        <v/>
      </c>
      <c r="AG8" s="35" t="inlineStr">
        <is>
          <t>Total T7</t>
        </is>
      </c>
      <c r="AH8" s="35">
        <f>Config!$J$32</f>
        <v/>
      </c>
      <c r="AI8" s="35">
        <f>Config!$J$33</f>
        <v/>
      </c>
      <c r="AJ8" s="35">
        <f>Config!$J$34</f>
        <v/>
      </c>
      <c r="AK8" s="35" t="inlineStr">
        <is>
          <t>Total T8</t>
        </is>
      </c>
      <c r="AL8" s="35" t="inlineStr">
        <is>
          <t>Total año 1</t>
        </is>
      </c>
      <c r="AM8" s="35" t="inlineStr">
        <is>
          <t>Total año 2</t>
        </is>
      </c>
    </row>
    <row r="9">
      <c r="B9" s="85" t="inlineStr">
        <is>
          <t>Vivienda (renta / hipoteca)</t>
        </is>
      </c>
      <c r="C9" s="86" t="inlineStr">
        <is>
          <t>Fijo</t>
        </is>
      </c>
      <c r="D9" s="87" t="n"/>
      <c r="E9" s="88" t="n"/>
      <c r="F9" s="80">
        <f>$D9</f>
        <v/>
      </c>
      <c r="G9" s="80">
        <f>$D9</f>
        <v/>
      </c>
      <c r="H9" s="80">
        <f>$D9</f>
        <v/>
      </c>
      <c r="I9" s="89">
        <f>SUM(F9:H9)</f>
        <v/>
      </c>
      <c r="J9" s="80">
        <f>$D9</f>
        <v/>
      </c>
      <c r="K9" s="80">
        <f>$D9</f>
        <v/>
      </c>
      <c r="L9" s="80">
        <f>$D9</f>
        <v/>
      </c>
      <c r="M9" s="89">
        <f>SUM(J9:L9)</f>
        <v/>
      </c>
      <c r="N9" s="80">
        <f>$D9</f>
        <v/>
      </c>
      <c r="O9" s="80">
        <f>$D9</f>
        <v/>
      </c>
      <c r="P9" s="80">
        <f>$D9</f>
        <v/>
      </c>
      <c r="Q9" s="89">
        <f>SUM(N9:P9)</f>
        <v/>
      </c>
      <c r="R9" s="80">
        <f>$D9</f>
        <v/>
      </c>
      <c r="S9" s="80">
        <f>$D9</f>
        <v/>
      </c>
      <c r="T9" s="80">
        <f>$D9</f>
        <v/>
      </c>
      <c r="U9" s="89">
        <f>SUM(R9:T9)</f>
        <v/>
      </c>
      <c r="V9" s="80">
        <f>$D9</f>
        <v/>
      </c>
      <c r="W9" s="80">
        <f>$D9</f>
        <v/>
      </c>
      <c r="X9" s="80">
        <f>$D9</f>
        <v/>
      </c>
      <c r="Y9" s="89">
        <f>SUM(V9:X9)</f>
        <v/>
      </c>
      <c r="Z9" s="80">
        <f>$D9</f>
        <v/>
      </c>
      <c r="AA9" s="80">
        <f>$D9</f>
        <v/>
      </c>
      <c r="AB9" s="80">
        <f>$D9</f>
        <v/>
      </c>
      <c r="AC9" s="89">
        <f>SUM(Z9:AB9)</f>
        <v/>
      </c>
      <c r="AD9" s="80">
        <f>$D9</f>
        <v/>
      </c>
      <c r="AE9" s="80">
        <f>$D9</f>
        <v/>
      </c>
      <c r="AF9" s="80">
        <f>$D9</f>
        <v/>
      </c>
      <c r="AG9" s="89">
        <f>SUM(AD9:AF9)</f>
        <v/>
      </c>
      <c r="AH9" s="80">
        <f>$D9</f>
        <v/>
      </c>
      <c r="AI9" s="80">
        <f>$D9</f>
        <v/>
      </c>
      <c r="AJ9" s="80">
        <f>$D9</f>
        <v/>
      </c>
      <c r="AK9" s="89">
        <f>SUM(AH9:AJ9)</f>
        <v/>
      </c>
      <c r="AL9" s="89">
        <f>I9+M9+Q9+U9</f>
        <v/>
      </c>
      <c r="AM9" s="89">
        <f>Y9+AC9+AG9+AK9</f>
        <v/>
      </c>
    </row>
    <row r="10">
      <c r="B10" s="85" t="inlineStr">
        <is>
          <t>Mantenimiento, predial y cuotas</t>
        </is>
      </c>
      <c r="C10" s="86" t="inlineStr">
        <is>
          <t>Fijo</t>
        </is>
      </c>
      <c r="D10" s="87" t="n"/>
      <c r="E10" s="88" t="n"/>
      <c r="F10" s="80">
        <f>$D10</f>
        <v/>
      </c>
      <c r="G10" s="80">
        <f>$D10</f>
        <v/>
      </c>
      <c r="H10" s="80">
        <f>$D10</f>
        <v/>
      </c>
      <c r="I10" s="89">
        <f>SUM(F10:H10)</f>
        <v/>
      </c>
      <c r="J10" s="80">
        <f>$D10</f>
        <v/>
      </c>
      <c r="K10" s="80">
        <f>$D10</f>
        <v/>
      </c>
      <c r="L10" s="80">
        <f>$D10</f>
        <v/>
      </c>
      <c r="M10" s="89">
        <f>SUM(J10:L10)</f>
        <v/>
      </c>
      <c r="N10" s="80">
        <f>$D10</f>
        <v/>
      </c>
      <c r="O10" s="80">
        <f>$D10</f>
        <v/>
      </c>
      <c r="P10" s="80">
        <f>$D10</f>
        <v/>
      </c>
      <c r="Q10" s="89">
        <f>SUM(N10:P10)</f>
        <v/>
      </c>
      <c r="R10" s="80">
        <f>$D10</f>
        <v/>
      </c>
      <c r="S10" s="80">
        <f>$D10</f>
        <v/>
      </c>
      <c r="T10" s="80">
        <f>$D10</f>
        <v/>
      </c>
      <c r="U10" s="89">
        <f>SUM(R10:T10)</f>
        <v/>
      </c>
      <c r="V10" s="80">
        <f>$D10</f>
        <v/>
      </c>
      <c r="W10" s="80">
        <f>$D10</f>
        <v/>
      </c>
      <c r="X10" s="80">
        <f>$D10</f>
        <v/>
      </c>
      <c r="Y10" s="89">
        <f>SUM(V10:X10)</f>
        <v/>
      </c>
      <c r="Z10" s="80">
        <f>$D10</f>
        <v/>
      </c>
      <c r="AA10" s="80">
        <f>$D10</f>
        <v/>
      </c>
      <c r="AB10" s="80">
        <f>$D10</f>
        <v/>
      </c>
      <c r="AC10" s="89">
        <f>SUM(Z10:AB10)</f>
        <v/>
      </c>
      <c r="AD10" s="80">
        <f>$D10</f>
        <v/>
      </c>
      <c r="AE10" s="80">
        <f>$D10</f>
        <v/>
      </c>
      <c r="AF10" s="80">
        <f>$D10</f>
        <v/>
      </c>
      <c r="AG10" s="89">
        <f>SUM(AD10:AF10)</f>
        <v/>
      </c>
      <c r="AH10" s="80">
        <f>$D10</f>
        <v/>
      </c>
      <c r="AI10" s="80">
        <f>$D10</f>
        <v/>
      </c>
      <c r="AJ10" s="80">
        <f>$D10</f>
        <v/>
      </c>
      <c r="AK10" s="89">
        <f>SUM(AH10:AJ10)</f>
        <v/>
      </c>
      <c r="AL10" s="89">
        <f>I10+M10+Q10+U10</f>
        <v/>
      </c>
      <c r="AM10" s="89">
        <f>Y10+AC10+AG10+AK10</f>
        <v/>
      </c>
    </row>
    <row r="11">
      <c r="B11" s="85" t="inlineStr">
        <is>
          <t>Luz, agua y gas</t>
        </is>
      </c>
      <c r="C11" s="86" t="inlineStr">
        <is>
          <t>Fijo</t>
        </is>
      </c>
      <c r="D11" s="87" t="n"/>
      <c r="E11" s="88" t="n"/>
      <c r="F11" s="80">
        <f>$D11</f>
        <v/>
      </c>
      <c r="G11" s="80">
        <f>$D11</f>
        <v/>
      </c>
      <c r="H11" s="80">
        <f>$D11</f>
        <v/>
      </c>
      <c r="I11" s="89">
        <f>SUM(F11:H11)</f>
        <v/>
      </c>
      <c r="J11" s="80">
        <f>$D11</f>
        <v/>
      </c>
      <c r="K11" s="80">
        <f>$D11</f>
        <v/>
      </c>
      <c r="L11" s="80">
        <f>$D11</f>
        <v/>
      </c>
      <c r="M11" s="89">
        <f>SUM(J11:L11)</f>
        <v/>
      </c>
      <c r="N11" s="80">
        <f>$D11</f>
        <v/>
      </c>
      <c r="O11" s="80">
        <f>$D11</f>
        <v/>
      </c>
      <c r="P11" s="80">
        <f>$D11</f>
        <v/>
      </c>
      <c r="Q11" s="89">
        <f>SUM(N11:P11)</f>
        <v/>
      </c>
      <c r="R11" s="80">
        <f>$D11</f>
        <v/>
      </c>
      <c r="S11" s="80">
        <f>$D11</f>
        <v/>
      </c>
      <c r="T11" s="80">
        <f>$D11</f>
        <v/>
      </c>
      <c r="U11" s="89">
        <f>SUM(R11:T11)</f>
        <v/>
      </c>
      <c r="V11" s="80">
        <f>$D11</f>
        <v/>
      </c>
      <c r="W11" s="80">
        <f>$D11</f>
        <v/>
      </c>
      <c r="X11" s="80">
        <f>$D11</f>
        <v/>
      </c>
      <c r="Y11" s="89">
        <f>SUM(V11:X11)</f>
        <v/>
      </c>
      <c r="Z11" s="80">
        <f>$D11</f>
        <v/>
      </c>
      <c r="AA11" s="80">
        <f>$D11</f>
        <v/>
      </c>
      <c r="AB11" s="80">
        <f>$D11</f>
        <v/>
      </c>
      <c r="AC11" s="89">
        <f>SUM(Z11:AB11)</f>
        <v/>
      </c>
      <c r="AD11" s="80">
        <f>$D11</f>
        <v/>
      </c>
      <c r="AE11" s="80">
        <f>$D11</f>
        <v/>
      </c>
      <c r="AF11" s="80">
        <f>$D11</f>
        <v/>
      </c>
      <c r="AG11" s="89">
        <f>SUM(AD11:AF11)</f>
        <v/>
      </c>
      <c r="AH11" s="80">
        <f>$D11</f>
        <v/>
      </c>
      <c r="AI11" s="80">
        <f>$D11</f>
        <v/>
      </c>
      <c r="AJ11" s="80">
        <f>$D11</f>
        <v/>
      </c>
      <c r="AK11" s="89">
        <f>SUM(AH11:AJ11)</f>
        <v/>
      </c>
      <c r="AL11" s="89">
        <f>I11+M11+Q11+U11</f>
        <v/>
      </c>
      <c r="AM11" s="89">
        <f>Y11+AC11+AG11+AK11</f>
        <v/>
      </c>
    </row>
    <row r="12">
      <c r="B12" s="85" t="inlineStr">
        <is>
          <t>Internet, celular y streaming</t>
        </is>
      </c>
      <c r="C12" s="86" t="inlineStr">
        <is>
          <t>Fijo</t>
        </is>
      </c>
      <c r="D12" s="87" t="n"/>
      <c r="E12" s="88" t="n"/>
      <c r="F12" s="80">
        <f>$D12</f>
        <v/>
      </c>
      <c r="G12" s="80">
        <f>$D12</f>
        <v/>
      </c>
      <c r="H12" s="80">
        <f>$D12</f>
        <v/>
      </c>
      <c r="I12" s="89">
        <f>SUM(F12:H12)</f>
        <v/>
      </c>
      <c r="J12" s="80">
        <f>$D12</f>
        <v/>
      </c>
      <c r="K12" s="80">
        <f>$D12</f>
        <v/>
      </c>
      <c r="L12" s="80">
        <f>$D12</f>
        <v/>
      </c>
      <c r="M12" s="89">
        <f>SUM(J12:L12)</f>
        <v/>
      </c>
      <c r="N12" s="80">
        <f>$D12</f>
        <v/>
      </c>
      <c r="O12" s="80">
        <f>$D12</f>
        <v/>
      </c>
      <c r="P12" s="80">
        <f>$D12</f>
        <v/>
      </c>
      <c r="Q12" s="89">
        <f>SUM(N12:P12)</f>
        <v/>
      </c>
      <c r="R12" s="80">
        <f>$D12</f>
        <v/>
      </c>
      <c r="S12" s="80">
        <f>$D12</f>
        <v/>
      </c>
      <c r="T12" s="80">
        <f>$D12</f>
        <v/>
      </c>
      <c r="U12" s="89">
        <f>SUM(R12:T12)</f>
        <v/>
      </c>
      <c r="V12" s="80">
        <f>$D12</f>
        <v/>
      </c>
      <c r="W12" s="80">
        <f>$D12</f>
        <v/>
      </c>
      <c r="X12" s="80">
        <f>$D12</f>
        <v/>
      </c>
      <c r="Y12" s="89">
        <f>SUM(V12:X12)</f>
        <v/>
      </c>
      <c r="Z12" s="80">
        <f>$D12</f>
        <v/>
      </c>
      <c r="AA12" s="80">
        <f>$D12</f>
        <v/>
      </c>
      <c r="AB12" s="80">
        <f>$D12</f>
        <v/>
      </c>
      <c r="AC12" s="89">
        <f>SUM(Z12:AB12)</f>
        <v/>
      </c>
      <c r="AD12" s="80">
        <f>$D12</f>
        <v/>
      </c>
      <c r="AE12" s="80">
        <f>$D12</f>
        <v/>
      </c>
      <c r="AF12" s="80">
        <f>$D12</f>
        <v/>
      </c>
      <c r="AG12" s="89">
        <f>SUM(AD12:AF12)</f>
        <v/>
      </c>
      <c r="AH12" s="80">
        <f>$D12</f>
        <v/>
      </c>
      <c r="AI12" s="80">
        <f>$D12</f>
        <v/>
      </c>
      <c r="AJ12" s="80">
        <f>$D12</f>
        <v/>
      </c>
      <c r="AK12" s="89">
        <f>SUM(AH12:AJ12)</f>
        <v/>
      </c>
      <c r="AL12" s="89">
        <f>I12+M12+Q12+U12</f>
        <v/>
      </c>
      <c r="AM12" s="89">
        <f>Y12+AC12+AG12+AK12</f>
        <v/>
      </c>
    </row>
    <row r="13">
      <c r="B13" s="85" t="inlineStr">
        <is>
          <t>Colegiaturas</t>
        </is>
      </c>
      <c r="C13" s="86" t="inlineStr">
        <is>
          <t>Fijo</t>
        </is>
      </c>
      <c r="D13" s="87" t="n"/>
      <c r="E13" s="88">
        <f>HYPERLINK("https://wa.me/528123219676?text=Hola%20Fer%2C%20vengo%20del%20Mapa%20de%20tu%20Dinero.%20Quiero%20platicar%20sobre%20el%20ahorro%20para%20la%20universidad%20de%20mis%20hijos.","¿Y la universidad? ›")</f>
        <v/>
      </c>
      <c r="F13" s="80">
        <f>$D13</f>
        <v/>
      </c>
      <c r="G13" s="80">
        <f>$D13</f>
        <v/>
      </c>
      <c r="H13" s="80">
        <f>$D13</f>
        <v/>
      </c>
      <c r="I13" s="89">
        <f>SUM(F13:H13)</f>
        <v/>
      </c>
      <c r="J13" s="80">
        <f>$D13</f>
        <v/>
      </c>
      <c r="K13" s="80">
        <f>$D13</f>
        <v/>
      </c>
      <c r="L13" s="80">
        <f>$D13</f>
        <v/>
      </c>
      <c r="M13" s="89">
        <f>SUM(J13:L13)</f>
        <v/>
      </c>
      <c r="N13" s="80">
        <f>$D13</f>
        <v/>
      </c>
      <c r="O13" s="80">
        <f>$D13</f>
        <v/>
      </c>
      <c r="P13" s="80">
        <f>$D13</f>
        <v/>
      </c>
      <c r="Q13" s="89">
        <f>SUM(N13:P13)</f>
        <v/>
      </c>
      <c r="R13" s="80">
        <f>$D13</f>
        <v/>
      </c>
      <c r="S13" s="80">
        <f>$D13</f>
        <v/>
      </c>
      <c r="T13" s="80">
        <f>$D13</f>
        <v/>
      </c>
      <c r="U13" s="89">
        <f>SUM(R13:T13)</f>
        <v/>
      </c>
      <c r="V13" s="80">
        <f>$D13</f>
        <v/>
      </c>
      <c r="W13" s="80">
        <f>$D13</f>
        <v/>
      </c>
      <c r="X13" s="80">
        <f>$D13</f>
        <v/>
      </c>
      <c r="Y13" s="89">
        <f>SUM(V13:X13)</f>
        <v/>
      </c>
      <c r="Z13" s="80">
        <f>$D13</f>
        <v/>
      </c>
      <c r="AA13" s="80">
        <f>$D13</f>
        <v/>
      </c>
      <c r="AB13" s="80">
        <f>$D13</f>
        <v/>
      </c>
      <c r="AC13" s="89">
        <f>SUM(Z13:AB13)</f>
        <v/>
      </c>
      <c r="AD13" s="80">
        <f>$D13</f>
        <v/>
      </c>
      <c r="AE13" s="80">
        <f>$D13</f>
        <v/>
      </c>
      <c r="AF13" s="80">
        <f>$D13</f>
        <v/>
      </c>
      <c r="AG13" s="89">
        <f>SUM(AD13:AF13)</f>
        <v/>
      </c>
      <c r="AH13" s="80">
        <f>$D13</f>
        <v/>
      </c>
      <c r="AI13" s="80">
        <f>$D13</f>
        <v/>
      </c>
      <c r="AJ13" s="80">
        <f>$D13</f>
        <v/>
      </c>
      <c r="AK13" s="89">
        <f>SUM(AH13:AJ13)</f>
        <v/>
      </c>
      <c r="AL13" s="89">
        <f>I13+M13+Q13+U13</f>
        <v/>
      </c>
      <c r="AM13" s="89">
        <f>Y13+AC13+AG13+AK13</f>
        <v/>
      </c>
    </row>
    <row r="14">
      <c r="B14" s="85" t="inlineStr">
        <is>
          <t>Servicio doméstico</t>
        </is>
      </c>
      <c r="C14" s="86" t="inlineStr">
        <is>
          <t>Fijo</t>
        </is>
      </c>
      <c r="D14" s="87" t="n"/>
      <c r="E14" s="88" t="n"/>
      <c r="F14" s="80">
        <f>$D14</f>
        <v/>
      </c>
      <c r="G14" s="80">
        <f>$D14</f>
        <v/>
      </c>
      <c r="H14" s="80">
        <f>$D14</f>
        <v/>
      </c>
      <c r="I14" s="89">
        <f>SUM(F14:H14)</f>
        <v/>
      </c>
      <c r="J14" s="80">
        <f>$D14</f>
        <v/>
      </c>
      <c r="K14" s="80">
        <f>$D14</f>
        <v/>
      </c>
      <c r="L14" s="80">
        <f>$D14</f>
        <v/>
      </c>
      <c r="M14" s="89">
        <f>SUM(J14:L14)</f>
        <v/>
      </c>
      <c r="N14" s="80">
        <f>$D14</f>
        <v/>
      </c>
      <c r="O14" s="80">
        <f>$D14</f>
        <v/>
      </c>
      <c r="P14" s="80">
        <f>$D14</f>
        <v/>
      </c>
      <c r="Q14" s="89">
        <f>SUM(N14:P14)</f>
        <v/>
      </c>
      <c r="R14" s="80">
        <f>$D14</f>
        <v/>
      </c>
      <c r="S14" s="80">
        <f>$D14</f>
        <v/>
      </c>
      <c r="T14" s="80">
        <f>$D14</f>
        <v/>
      </c>
      <c r="U14" s="89">
        <f>SUM(R14:T14)</f>
        <v/>
      </c>
      <c r="V14" s="80">
        <f>$D14</f>
        <v/>
      </c>
      <c r="W14" s="80">
        <f>$D14</f>
        <v/>
      </c>
      <c r="X14" s="80">
        <f>$D14</f>
        <v/>
      </c>
      <c r="Y14" s="89">
        <f>SUM(V14:X14)</f>
        <v/>
      </c>
      <c r="Z14" s="80">
        <f>$D14</f>
        <v/>
      </c>
      <c r="AA14" s="80">
        <f>$D14</f>
        <v/>
      </c>
      <c r="AB14" s="80">
        <f>$D14</f>
        <v/>
      </c>
      <c r="AC14" s="89">
        <f>SUM(Z14:AB14)</f>
        <v/>
      </c>
      <c r="AD14" s="80">
        <f>$D14</f>
        <v/>
      </c>
      <c r="AE14" s="80">
        <f>$D14</f>
        <v/>
      </c>
      <c r="AF14" s="80">
        <f>$D14</f>
        <v/>
      </c>
      <c r="AG14" s="89">
        <f>SUM(AD14:AF14)</f>
        <v/>
      </c>
      <c r="AH14" s="80">
        <f>$D14</f>
        <v/>
      </c>
      <c r="AI14" s="80">
        <f>$D14</f>
        <v/>
      </c>
      <c r="AJ14" s="80">
        <f>$D14</f>
        <v/>
      </c>
      <c r="AK14" s="89">
        <f>SUM(AH14:AJ14)</f>
        <v/>
      </c>
      <c r="AL14" s="89">
        <f>I14+M14+Q14+U14</f>
        <v/>
      </c>
      <c r="AM14" s="89">
        <f>Y14+AC14+AG14+AK14</f>
        <v/>
      </c>
    </row>
    <row r="15">
      <c r="B15" s="85" t="inlineStr">
        <is>
          <t>Seguros (GMM, vida, auto, casa)</t>
        </is>
      </c>
      <c r="C15" s="86" t="inlineStr">
        <is>
          <t>Fijo</t>
        </is>
      </c>
      <c r="D15" s="87" t="n"/>
      <c r="E15" s="88">
        <f>HYPERLINK("https://wa.me/528123219676?text=Hola%20Fer%2C%20vengo%20del%20Mapa%20de%20tu%20Dinero.%20Quiero%20revisar%20los%20seguros%20de%20mi%20familia.","¿Tu familia está bien protegida? ›")</f>
        <v/>
      </c>
      <c r="F15" s="80">
        <f>$D15</f>
        <v/>
      </c>
      <c r="G15" s="80">
        <f>$D15</f>
        <v/>
      </c>
      <c r="H15" s="80">
        <f>$D15</f>
        <v/>
      </c>
      <c r="I15" s="89">
        <f>SUM(F15:H15)</f>
        <v/>
      </c>
      <c r="J15" s="80">
        <f>$D15</f>
        <v/>
      </c>
      <c r="K15" s="80">
        <f>$D15</f>
        <v/>
      </c>
      <c r="L15" s="80">
        <f>$D15</f>
        <v/>
      </c>
      <c r="M15" s="89">
        <f>SUM(J15:L15)</f>
        <v/>
      </c>
      <c r="N15" s="80">
        <f>$D15</f>
        <v/>
      </c>
      <c r="O15" s="80">
        <f>$D15</f>
        <v/>
      </c>
      <c r="P15" s="80">
        <f>$D15</f>
        <v/>
      </c>
      <c r="Q15" s="89">
        <f>SUM(N15:P15)</f>
        <v/>
      </c>
      <c r="R15" s="80">
        <f>$D15</f>
        <v/>
      </c>
      <c r="S15" s="80">
        <f>$D15</f>
        <v/>
      </c>
      <c r="T15" s="80">
        <f>$D15</f>
        <v/>
      </c>
      <c r="U15" s="89">
        <f>SUM(R15:T15)</f>
        <v/>
      </c>
      <c r="V15" s="80">
        <f>$D15</f>
        <v/>
      </c>
      <c r="W15" s="80">
        <f>$D15</f>
        <v/>
      </c>
      <c r="X15" s="80">
        <f>$D15</f>
        <v/>
      </c>
      <c r="Y15" s="89">
        <f>SUM(V15:X15)</f>
        <v/>
      </c>
      <c r="Z15" s="80">
        <f>$D15</f>
        <v/>
      </c>
      <c r="AA15" s="80">
        <f>$D15</f>
        <v/>
      </c>
      <c r="AB15" s="80">
        <f>$D15</f>
        <v/>
      </c>
      <c r="AC15" s="89">
        <f>SUM(Z15:AB15)</f>
        <v/>
      </c>
      <c r="AD15" s="80">
        <f>$D15</f>
        <v/>
      </c>
      <c r="AE15" s="80">
        <f>$D15</f>
        <v/>
      </c>
      <c r="AF15" s="80">
        <f>$D15</f>
        <v/>
      </c>
      <c r="AG15" s="89">
        <f>SUM(AD15:AF15)</f>
        <v/>
      </c>
      <c r="AH15" s="80">
        <f>$D15</f>
        <v/>
      </c>
      <c r="AI15" s="80">
        <f>$D15</f>
        <v/>
      </c>
      <c r="AJ15" s="80">
        <f>$D15</f>
        <v/>
      </c>
      <c r="AK15" s="89">
        <f>SUM(AH15:AJ15)</f>
        <v/>
      </c>
      <c r="AL15" s="89">
        <f>I15+M15+Q15+U15</f>
        <v/>
      </c>
      <c r="AM15" s="89">
        <f>Y15+AC15+AG15+AK15</f>
        <v/>
      </c>
    </row>
    <row r="16">
      <c r="B16" s="85" t="inlineStr">
        <is>
          <t>Créditos y mensualidades</t>
        </is>
      </c>
      <c r="C16" s="86" t="inlineStr">
        <is>
          <t>Fijo</t>
        </is>
      </c>
      <c r="D16" s="87" t="n"/>
      <c r="E16" s="88">
        <f>HYPERLINK("https://wa.me/528123219676?text=Hola%20Fer%2C%20vengo%20del%20Mapa%20de%20tu%20Dinero.%20Quiero%20ordenar%20mis%20cr%C3%A9ditos%20y%20mensualidades.","Revisemos tus tasas ›")</f>
        <v/>
      </c>
      <c r="F16" s="80">
        <f>$D16</f>
        <v/>
      </c>
      <c r="G16" s="80">
        <f>$D16</f>
        <v/>
      </c>
      <c r="H16" s="80">
        <f>$D16</f>
        <v/>
      </c>
      <c r="I16" s="89">
        <f>SUM(F16:H16)</f>
        <v/>
      </c>
      <c r="J16" s="80">
        <f>$D16</f>
        <v/>
      </c>
      <c r="K16" s="80">
        <f>$D16</f>
        <v/>
      </c>
      <c r="L16" s="80">
        <f>$D16</f>
        <v/>
      </c>
      <c r="M16" s="89">
        <f>SUM(J16:L16)</f>
        <v/>
      </c>
      <c r="N16" s="80">
        <f>$D16</f>
        <v/>
      </c>
      <c r="O16" s="80">
        <f>$D16</f>
        <v/>
      </c>
      <c r="P16" s="80">
        <f>$D16</f>
        <v/>
      </c>
      <c r="Q16" s="89">
        <f>SUM(N16:P16)</f>
        <v/>
      </c>
      <c r="R16" s="80">
        <f>$D16</f>
        <v/>
      </c>
      <c r="S16" s="80">
        <f>$D16</f>
        <v/>
      </c>
      <c r="T16" s="80">
        <f>$D16</f>
        <v/>
      </c>
      <c r="U16" s="89">
        <f>SUM(R16:T16)</f>
        <v/>
      </c>
      <c r="V16" s="80">
        <f>$D16</f>
        <v/>
      </c>
      <c r="W16" s="80">
        <f>$D16</f>
        <v/>
      </c>
      <c r="X16" s="80">
        <f>$D16</f>
        <v/>
      </c>
      <c r="Y16" s="89">
        <f>SUM(V16:X16)</f>
        <v/>
      </c>
      <c r="Z16" s="80">
        <f>$D16</f>
        <v/>
      </c>
      <c r="AA16" s="80">
        <f>$D16</f>
        <v/>
      </c>
      <c r="AB16" s="80">
        <f>$D16</f>
        <v/>
      </c>
      <c r="AC16" s="89">
        <f>SUM(Z16:AB16)</f>
        <v/>
      </c>
      <c r="AD16" s="80">
        <f>$D16</f>
        <v/>
      </c>
      <c r="AE16" s="80">
        <f>$D16</f>
        <v/>
      </c>
      <c r="AF16" s="80">
        <f>$D16</f>
        <v/>
      </c>
      <c r="AG16" s="89">
        <f>SUM(AD16:AF16)</f>
        <v/>
      </c>
      <c r="AH16" s="80">
        <f>$D16</f>
        <v/>
      </c>
      <c r="AI16" s="80">
        <f>$D16</f>
        <v/>
      </c>
      <c r="AJ16" s="80">
        <f>$D16</f>
        <v/>
      </c>
      <c r="AK16" s="89">
        <f>SUM(AH16:AJ16)</f>
        <v/>
      </c>
      <c r="AL16" s="89">
        <f>I16+M16+Q16+U16</f>
        <v/>
      </c>
      <c r="AM16" s="89">
        <f>Y16+AC16+AG16+AK16</f>
        <v/>
      </c>
    </row>
    <row r="17">
      <c r="B17" s="85" t="inlineStr">
        <is>
          <t>Supermercado</t>
        </is>
      </c>
      <c r="C17" s="86" t="inlineStr">
        <is>
          <t>Variable</t>
        </is>
      </c>
      <c r="D17" s="87" t="n"/>
      <c r="E17" s="88" t="n"/>
      <c r="F17" s="80">
        <f>$D17</f>
        <v/>
      </c>
      <c r="G17" s="80">
        <f>$D17</f>
        <v/>
      </c>
      <c r="H17" s="80">
        <f>$D17</f>
        <v/>
      </c>
      <c r="I17" s="89">
        <f>SUM(F17:H17)</f>
        <v/>
      </c>
      <c r="J17" s="80">
        <f>$D17</f>
        <v/>
      </c>
      <c r="K17" s="80">
        <f>$D17</f>
        <v/>
      </c>
      <c r="L17" s="80">
        <f>$D17</f>
        <v/>
      </c>
      <c r="M17" s="89">
        <f>SUM(J17:L17)</f>
        <v/>
      </c>
      <c r="N17" s="80">
        <f>$D17</f>
        <v/>
      </c>
      <c r="O17" s="80">
        <f>$D17</f>
        <v/>
      </c>
      <c r="P17" s="80">
        <f>$D17</f>
        <v/>
      </c>
      <c r="Q17" s="89">
        <f>SUM(N17:P17)</f>
        <v/>
      </c>
      <c r="R17" s="80">
        <f>$D17</f>
        <v/>
      </c>
      <c r="S17" s="80">
        <f>$D17</f>
        <v/>
      </c>
      <c r="T17" s="80">
        <f>$D17</f>
        <v/>
      </c>
      <c r="U17" s="89">
        <f>SUM(R17:T17)</f>
        <v/>
      </c>
      <c r="V17" s="80">
        <f>$D17</f>
        <v/>
      </c>
      <c r="W17" s="80">
        <f>$D17</f>
        <v/>
      </c>
      <c r="X17" s="80">
        <f>$D17</f>
        <v/>
      </c>
      <c r="Y17" s="89">
        <f>SUM(V17:X17)</f>
        <v/>
      </c>
      <c r="Z17" s="80">
        <f>$D17</f>
        <v/>
      </c>
      <c r="AA17" s="80">
        <f>$D17</f>
        <v/>
      </c>
      <c r="AB17" s="80">
        <f>$D17</f>
        <v/>
      </c>
      <c r="AC17" s="89">
        <f>SUM(Z17:AB17)</f>
        <v/>
      </c>
      <c r="AD17" s="80">
        <f>$D17</f>
        <v/>
      </c>
      <c r="AE17" s="80">
        <f>$D17</f>
        <v/>
      </c>
      <c r="AF17" s="80">
        <f>$D17</f>
        <v/>
      </c>
      <c r="AG17" s="89">
        <f>SUM(AD17:AF17)</f>
        <v/>
      </c>
      <c r="AH17" s="80">
        <f>$D17</f>
        <v/>
      </c>
      <c r="AI17" s="80">
        <f>$D17</f>
        <v/>
      </c>
      <c r="AJ17" s="80">
        <f>$D17</f>
        <v/>
      </c>
      <c r="AK17" s="89">
        <f>SUM(AH17:AJ17)</f>
        <v/>
      </c>
      <c r="AL17" s="89">
        <f>I17+M17+Q17+U17</f>
        <v/>
      </c>
      <c r="AM17" s="89">
        <f>Y17+AC17+AG17+AK17</f>
        <v/>
      </c>
    </row>
    <row r="18">
      <c r="B18" s="85" t="inlineStr">
        <is>
          <t>Restaurantes y salidas</t>
        </is>
      </c>
      <c r="C18" s="86" t="inlineStr">
        <is>
          <t>Variable</t>
        </is>
      </c>
      <c r="D18" s="87" t="n"/>
      <c r="E18" s="88" t="n"/>
      <c r="F18" s="80">
        <f>$D18</f>
        <v/>
      </c>
      <c r="G18" s="80">
        <f>$D18</f>
        <v/>
      </c>
      <c r="H18" s="80">
        <f>$D18</f>
        <v/>
      </c>
      <c r="I18" s="89">
        <f>SUM(F18:H18)</f>
        <v/>
      </c>
      <c r="J18" s="80">
        <f>$D18</f>
        <v/>
      </c>
      <c r="K18" s="80">
        <f>$D18</f>
        <v/>
      </c>
      <c r="L18" s="80">
        <f>$D18</f>
        <v/>
      </c>
      <c r="M18" s="89">
        <f>SUM(J18:L18)</f>
        <v/>
      </c>
      <c r="N18" s="80">
        <f>$D18</f>
        <v/>
      </c>
      <c r="O18" s="80">
        <f>$D18</f>
        <v/>
      </c>
      <c r="P18" s="80">
        <f>$D18</f>
        <v/>
      </c>
      <c r="Q18" s="89">
        <f>SUM(N18:P18)</f>
        <v/>
      </c>
      <c r="R18" s="80">
        <f>$D18</f>
        <v/>
      </c>
      <c r="S18" s="80">
        <f>$D18</f>
        <v/>
      </c>
      <c r="T18" s="80">
        <f>$D18</f>
        <v/>
      </c>
      <c r="U18" s="89">
        <f>SUM(R18:T18)</f>
        <v/>
      </c>
      <c r="V18" s="80">
        <f>$D18</f>
        <v/>
      </c>
      <c r="W18" s="80">
        <f>$D18</f>
        <v/>
      </c>
      <c r="X18" s="80">
        <f>$D18</f>
        <v/>
      </c>
      <c r="Y18" s="89">
        <f>SUM(V18:X18)</f>
        <v/>
      </c>
      <c r="Z18" s="80">
        <f>$D18</f>
        <v/>
      </c>
      <c r="AA18" s="80">
        <f>$D18</f>
        <v/>
      </c>
      <c r="AB18" s="80">
        <f>$D18</f>
        <v/>
      </c>
      <c r="AC18" s="89">
        <f>SUM(Z18:AB18)</f>
        <v/>
      </c>
      <c r="AD18" s="80">
        <f>$D18</f>
        <v/>
      </c>
      <c r="AE18" s="80">
        <f>$D18</f>
        <v/>
      </c>
      <c r="AF18" s="80">
        <f>$D18</f>
        <v/>
      </c>
      <c r="AG18" s="89">
        <f>SUM(AD18:AF18)</f>
        <v/>
      </c>
      <c r="AH18" s="80">
        <f>$D18</f>
        <v/>
      </c>
      <c r="AI18" s="80">
        <f>$D18</f>
        <v/>
      </c>
      <c r="AJ18" s="80">
        <f>$D18</f>
        <v/>
      </c>
      <c r="AK18" s="89">
        <f>SUM(AH18:AJ18)</f>
        <v/>
      </c>
      <c r="AL18" s="89">
        <f>I18+M18+Q18+U18</f>
        <v/>
      </c>
      <c r="AM18" s="89">
        <f>Y18+AC18+AG18+AK18</f>
        <v/>
      </c>
    </row>
    <row r="19">
      <c r="B19" s="85" t="inlineStr">
        <is>
          <t>Gasolina, casetas y transporte</t>
        </is>
      </c>
      <c r="C19" s="86" t="inlineStr">
        <is>
          <t>Variable</t>
        </is>
      </c>
      <c r="D19" s="87" t="n"/>
      <c r="E19" s="88" t="n"/>
      <c r="F19" s="80">
        <f>$D19</f>
        <v/>
      </c>
      <c r="G19" s="80">
        <f>$D19</f>
        <v/>
      </c>
      <c r="H19" s="80">
        <f>$D19</f>
        <v/>
      </c>
      <c r="I19" s="89">
        <f>SUM(F19:H19)</f>
        <v/>
      </c>
      <c r="J19" s="80">
        <f>$D19</f>
        <v/>
      </c>
      <c r="K19" s="80">
        <f>$D19</f>
        <v/>
      </c>
      <c r="L19" s="80">
        <f>$D19</f>
        <v/>
      </c>
      <c r="M19" s="89">
        <f>SUM(J19:L19)</f>
        <v/>
      </c>
      <c r="N19" s="80">
        <f>$D19</f>
        <v/>
      </c>
      <c r="O19" s="80">
        <f>$D19</f>
        <v/>
      </c>
      <c r="P19" s="80">
        <f>$D19</f>
        <v/>
      </c>
      <c r="Q19" s="89">
        <f>SUM(N19:P19)</f>
        <v/>
      </c>
      <c r="R19" s="80">
        <f>$D19</f>
        <v/>
      </c>
      <c r="S19" s="80">
        <f>$D19</f>
        <v/>
      </c>
      <c r="T19" s="80">
        <f>$D19</f>
        <v/>
      </c>
      <c r="U19" s="89">
        <f>SUM(R19:T19)</f>
        <v/>
      </c>
      <c r="V19" s="80">
        <f>$D19</f>
        <v/>
      </c>
      <c r="W19" s="80">
        <f>$D19</f>
        <v/>
      </c>
      <c r="X19" s="80">
        <f>$D19</f>
        <v/>
      </c>
      <c r="Y19" s="89">
        <f>SUM(V19:X19)</f>
        <v/>
      </c>
      <c r="Z19" s="80">
        <f>$D19</f>
        <v/>
      </c>
      <c r="AA19" s="80">
        <f>$D19</f>
        <v/>
      </c>
      <c r="AB19" s="80">
        <f>$D19</f>
        <v/>
      </c>
      <c r="AC19" s="89">
        <f>SUM(Z19:AB19)</f>
        <v/>
      </c>
      <c r="AD19" s="80">
        <f>$D19</f>
        <v/>
      </c>
      <c r="AE19" s="80">
        <f>$D19</f>
        <v/>
      </c>
      <c r="AF19" s="80">
        <f>$D19</f>
        <v/>
      </c>
      <c r="AG19" s="89">
        <f>SUM(AD19:AF19)</f>
        <v/>
      </c>
      <c r="AH19" s="80">
        <f>$D19</f>
        <v/>
      </c>
      <c r="AI19" s="80">
        <f>$D19</f>
        <v/>
      </c>
      <c r="AJ19" s="80">
        <f>$D19</f>
        <v/>
      </c>
      <c r="AK19" s="89">
        <f>SUM(AH19:AJ19)</f>
        <v/>
      </c>
      <c r="AL19" s="89">
        <f>I19+M19+Q19+U19</f>
        <v/>
      </c>
      <c r="AM19" s="89">
        <f>Y19+AC19+AG19+AK19</f>
        <v/>
      </c>
    </row>
    <row r="20">
      <c r="B20" s="85" t="inlineStr">
        <is>
          <t>Salud (consultas y farmacia)</t>
        </is>
      </c>
      <c r="C20" s="86" t="inlineStr">
        <is>
          <t>Variable</t>
        </is>
      </c>
      <c r="D20" s="87" t="n"/>
      <c r="E20" s="88">
        <f>HYPERLINK("https://wa.me/528123219676?text=Hola%20Fer%2C%20vengo%20del%20Mapa%20de%20tu%20Dinero.%20Quiero%20entender%20c%C3%B3mo%20protegerme%20de%20un%20gasto%20m%C3%A9dico%20mayor.","Consultas ≠ gastos mayores ›")</f>
        <v/>
      </c>
      <c r="F20" s="80">
        <f>$D20</f>
        <v/>
      </c>
      <c r="G20" s="80">
        <f>$D20</f>
        <v/>
      </c>
      <c r="H20" s="80">
        <f>$D20</f>
        <v/>
      </c>
      <c r="I20" s="89">
        <f>SUM(F20:H20)</f>
        <v/>
      </c>
      <c r="J20" s="80">
        <f>$D20</f>
        <v/>
      </c>
      <c r="K20" s="80">
        <f>$D20</f>
        <v/>
      </c>
      <c r="L20" s="80">
        <f>$D20</f>
        <v/>
      </c>
      <c r="M20" s="89">
        <f>SUM(J20:L20)</f>
        <v/>
      </c>
      <c r="N20" s="80">
        <f>$D20</f>
        <v/>
      </c>
      <c r="O20" s="80">
        <f>$D20</f>
        <v/>
      </c>
      <c r="P20" s="80">
        <f>$D20</f>
        <v/>
      </c>
      <c r="Q20" s="89">
        <f>SUM(N20:P20)</f>
        <v/>
      </c>
      <c r="R20" s="80">
        <f>$D20</f>
        <v/>
      </c>
      <c r="S20" s="80">
        <f>$D20</f>
        <v/>
      </c>
      <c r="T20" s="80">
        <f>$D20</f>
        <v/>
      </c>
      <c r="U20" s="89">
        <f>SUM(R20:T20)</f>
        <v/>
      </c>
      <c r="V20" s="80">
        <f>$D20</f>
        <v/>
      </c>
      <c r="W20" s="80">
        <f>$D20</f>
        <v/>
      </c>
      <c r="X20" s="80">
        <f>$D20</f>
        <v/>
      </c>
      <c r="Y20" s="89">
        <f>SUM(V20:X20)</f>
        <v/>
      </c>
      <c r="Z20" s="80">
        <f>$D20</f>
        <v/>
      </c>
      <c r="AA20" s="80">
        <f>$D20</f>
        <v/>
      </c>
      <c r="AB20" s="80">
        <f>$D20</f>
        <v/>
      </c>
      <c r="AC20" s="89">
        <f>SUM(Z20:AB20)</f>
        <v/>
      </c>
      <c r="AD20" s="80">
        <f>$D20</f>
        <v/>
      </c>
      <c r="AE20" s="80">
        <f>$D20</f>
        <v/>
      </c>
      <c r="AF20" s="80">
        <f>$D20</f>
        <v/>
      </c>
      <c r="AG20" s="89">
        <f>SUM(AD20:AF20)</f>
        <v/>
      </c>
      <c r="AH20" s="80">
        <f>$D20</f>
        <v/>
      </c>
      <c r="AI20" s="80">
        <f>$D20</f>
        <v/>
      </c>
      <c r="AJ20" s="80">
        <f>$D20</f>
        <v/>
      </c>
      <c r="AK20" s="89">
        <f>SUM(AH20:AJ20)</f>
        <v/>
      </c>
      <c r="AL20" s="89">
        <f>I20+M20+Q20+U20</f>
        <v/>
      </c>
      <c r="AM20" s="89">
        <f>Y20+AC20+AG20+AK20</f>
        <v/>
      </c>
    </row>
    <row r="21">
      <c r="B21" s="85" t="inlineStr">
        <is>
          <t>Ropa y cuidado personal</t>
        </is>
      </c>
      <c r="C21" s="86" t="inlineStr">
        <is>
          <t>Variable</t>
        </is>
      </c>
      <c r="D21" s="87" t="n"/>
      <c r="E21" s="88" t="n"/>
      <c r="F21" s="80">
        <f>$D21</f>
        <v/>
      </c>
      <c r="G21" s="80">
        <f>$D21</f>
        <v/>
      </c>
      <c r="H21" s="80">
        <f>$D21</f>
        <v/>
      </c>
      <c r="I21" s="89">
        <f>SUM(F21:H21)</f>
        <v/>
      </c>
      <c r="J21" s="80">
        <f>$D21</f>
        <v/>
      </c>
      <c r="K21" s="80">
        <f>$D21</f>
        <v/>
      </c>
      <c r="L21" s="80">
        <f>$D21</f>
        <v/>
      </c>
      <c r="M21" s="89">
        <f>SUM(J21:L21)</f>
        <v/>
      </c>
      <c r="N21" s="80">
        <f>$D21</f>
        <v/>
      </c>
      <c r="O21" s="80">
        <f>$D21</f>
        <v/>
      </c>
      <c r="P21" s="80">
        <f>$D21</f>
        <v/>
      </c>
      <c r="Q21" s="89">
        <f>SUM(N21:P21)</f>
        <v/>
      </c>
      <c r="R21" s="80">
        <f>$D21</f>
        <v/>
      </c>
      <c r="S21" s="80">
        <f>$D21</f>
        <v/>
      </c>
      <c r="T21" s="80">
        <f>$D21</f>
        <v/>
      </c>
      <c r="U21" s="89">
        <f>SUM(R21:T21)</f>
        <v/>
      </c>
      <c r="V21" s="80">
        <f>$D21</f>
        <v/>
      </c>
      <c r="W21" s="80">
        <f>$D21</f>
        <v/>
      </c>
      <c r="X21" s="80">
        <f>$D21</f>
        <v/>
      </c>
      <c r="Y21" s="89">
        <f>SUM(V21:X21)</f>
        <v/>
      </c>
      <c r="Z21" s="80">
        <f>$D21</f>
        <v/>
      </c>
      <c r="AA21" s="80">
        <f>$D21</f>
        <v/>
      </c>
      <c r="AB21" s="80">
        <f>$D21</f>
        <v/>
      </c>
      <c r="AC21" s="89">
        <f>SUM(Z21:AB21)</f>
        <v/>
      </c>
      <c r="AD21" s="80">
        <f>$D21</f>
        <v/>
      </c>
      <c r="AE21" s="80">
        <f>$D21</f>
        <v/>
      </c>
      <c r="AF21" s="80">
        <f>$D21</f>
        <v/>
      </c>
      <c r="AG21" s="89">
        <f>SUM(AD21:AF21)</f>
        <v/>
      </c>
      <c r="AH21" s="80">
        <f>$D21</f>
        <v/>
      </c>
      <c r="AI21" s="80">
        <f>$D21</f>
        <v/>
      </c>
      <c r="AJ21" s="80">
        <f>$D21</f>
        <v/>
      </c>
      <c r="AK21" s="89">
        <f>SUM(AH21:AJ21)</f>
        <v/>
      </c>
      <c r="AL21" s="89">
        <f>I21+M21+Q21+U21</f>
        <v/>
      </c>
      <c r="AM21" s="89">
        <f>Y21+AC21+AG21+AK21</f>
        <v/>
      </c>
    </row>
    <row r="22">
      <c r="B22" s="85" t="inlineStr">
        <is>
          <t>Actividades de los hijos</t>
        </is>
      </c>
      <c r="C22" s="86" t="inlineStr">
        <is>
          <t>Variable</t>
        </is>
      </c>
      <c r="D22" s="87" t="n"/>
      <c r="E22" s="88" t="n"/>
      <c r="F22" s="80">
        <f>$D22</f>
        <v/>
      </c>
      <c r="G22" s="80">
        <f>$D22</f>
        <v/>
      </c>
      <c r="H22" s="80">
        <f>$D22</f>
        <v/>
      </c>
      <c r="I22" s="89">
        <f>SUM(F22:H22)</f>
        <v/>
      </c>
      <c r="J22" s="80">
        <f>$D22</f>
        <v/>
      </c>
      <c r="K22" s="80">
        <f>$D22</f>
        <v/>
      </c>
      <c r="L22" s="80">
        <f>$D22</f>
        <v/>
      </c>
      <c r="M22" s="89">
        <f>SUM(J22:L22)</f>
        <v/>
      </c>
      <c r="N22" s="80">
        <f>$D22</f>
        <v/>
      </c>
      <c r="O22" s="80">
        <f>$D22</f>
        <v/>
      </c>
      <c r="P22" s="80">
        <f>$D22</f>
        <v/>
      </c>
      <c r="Q22" s="89">
        <f>SUM(N22:P22)</f>
        <v/>
      </c>
      <c r="R22" s="80">
        <f>$D22</f>
        <v/>
      </c>
      <c r="S22" s="80">
        <f>$D22</f>
        <v/>
      </c>
      <c r="T22" s="80">
        <f>$D22</f>
        <v/>
      </c>
      <c r="U22" s="89">
        <f>SUM(R22:T22)</f>
        <v/>
      </c>
      <c r="V22" s="80">
        <f>$D22</f>
        <v/>
      </c>
      <c r="W22" s="80">
        <f>$D22</f>
        <v/>
      </c>
      <c r="X22" s="80">
        <f>$D22</f>
        <v/>
      </c>
      <c r="Y22" s="89">
        <f>SUM(V22:X22)</f>
        <v/>
      </c>
      <c r="Z22" s="80">
        <f>$D22</f>
        <v/>
      </c>
      <c r="AA22" s="80">
        <f>$D22</f>
        <v/>
      </c>
      <c r="AB22" s="80">
        <f>$D22</f>
        <v/>
      </c>
      <c r="AC22" s="89">
        <f>SUM(Z22:AB22)</f>
        <v/>
      </c>
      <c r="AD22" s="80">
        <f>$D22</f>
        <v/>
      </c>
      <c r="AE22" s="80">
        <f>$D22</f>
        <v/>
      </c>
      <c r="AF22" s="80">
        <f>$D22</f>
        <v/>
      </c>
      <c r="AG22" s="89">
        <f>SUM(AD22:AF22)</f>
        <v/>
      </c>
      <c r="AH22" s="80">
        <f>$D22</f>
        <v/>
      </c>
      <c r="AI22" s="80">
        <f>$D22</f>
        <v/>
      </c>
      <c r="AJ22" s="80">
        <f>$D22</f>
        <v/>
      </c>
      <c r="AK22" s="89">
        <f>SUM(AH22:AJ22)</f>
        <v/>
      </c>
      <c r="AL22" s="89">
        <f>I22+M22+Q22+U22</f>
        <v/>
      </c>
      <c r="AM22" s="89">
        <f>Y22+AC22+AG22+AK22</f>
        <v/>
      </c>
    </row>
    <row r="23">
      <c r="B23" s="85" t="inlineStr">
        <is>
          <t>Entretenimiento y viajes</t>
        </is>
      </c>
      <c r="C23" s="86" t="inlineStr">
        <is>
          <t>Variable</t>
        </is>
      </c>
      <c r="D23" s="87" t="n"/>
      <c r="E23" s="88" t="n"/>
      <c r="F23" s="80">
        <f>$D23</f>
        <v/>
      </c>
      <c r="G23" s="80">
        <f>$D23</f>
        <v/>
      </c>
      <c r="H23" s="80">
        <f>$D23</f>
        <v/>
      </c>
      <c r="I23" s="89">
        <f>SUM(F23:H23)</f>
        <v/>
      </c>
      <c r="J23" s="80">
        <f>$D23</f>
        <v/>
      </c>
      <c r="K23" s="80">
        <f>$D23</f>
        <v/>
      </c>
      <c r="L23" s="80">
        <f>$D23</f>
        <v/>
      </c>
      <c r="M23" s="89">
        <f>SUM(J23:L23)</f>
        <v/>
      </c>
      <c r="N23" s="80">
        <f>$D23</f>
        <v/>
      </c>
      <c r="O23" s="80">
        <f>$D23</f>
        <v/>
      </c>
      <c r="P23" s="80">
        <f>$D23</f>
        <v/>
      </c>
      <c r="Q23" s="89">
        <f>SUM(N23:P23)</f>
        <v/>
      </c>
      <c r="R23" s="80">
        <f>$D23</f>
        <v/>
      </c>
      <c r="S23" s="80">
        <f>$D23</f>
        <v/>
      </c>
      <c r="T23" s="80">
        <f>$D23</f>
        <v/>
      </c>
      <c r="U23" s="89">
        <f>SUM(R23:T23)</f>
        <v/>
      </c>
      <c r="V23" s="80">
        <f>$D23</f>
        <v/>
      </c>
      <c r="W23" s="80">
        <f>$D23</f>
        <v/>
      </c>
      <c r="X23" s="80">
        <f>$D23</f>
        <v/>
      </c>
      <c r="Y23" s="89">
        <f>SUM(V23:X23)</f>
        <v/>
      </c>
      <c r="Z23" s="80">
        <f>$D23</f>
        <v/>
      </c>
      <c r="AA23" s="80">
        <f>$D23</f>
        <v/>
      </c>
      <c r="AB23" s="80">
        <f>$D23</f>
        <v/>
      </c>
      <c r="AC23" s="89">
        <f>SUM(Z23:AB23)</f>
        <v/>
      </c>
      <c r="AD23" s="80">
        <f>$D23</f>
        <v/>
      </c>
      <c r="AE23" s="80">
        <f>$D23</f>
        <v/>
      </c>
      <c r="AF23" s="80">
        <f>$D23</f>
        <v/>
      </c>
      <c r="AG23" s="89">
        <f>SUM(AD23:AF23)</f>
        <v/>
      </c>
      <c r="AH23" s="80">
        <f>$D23</f>
        <v/>
      </c>
      <c r="AI23" s="80">
        <f>$D23</f>
        <v/>
      </c>
      <c r="AJ23" s="80">
        <f>$D23</f>
        <v/>
      </c>
      <c r="AK23" s="89">
        <f>SUM(AH23:AJ23)</f>
        <v/>
      </c>
      <c r="AL23" s="89">
        <f>I23+M23+Q23+U23</f>
        <v/>
      </c>
      <c r="AM23" s="89">
        <f>Y23+AC23+AG23+AK23</f>
        <v/>
      </c>
    </row>
    <row r="24">
      <c r="B24" s="85" t="inlineStr">
        <is>
          <t>Regalos y donativos</t>
        </is>
      </c>
      <c r="C24" s="86" t="inlineStr">
        <is>
          <t>Variable</t>
        </is>
      </c>
      <c r="D24" s="87" t="n"/>
      <c r="E24" s="88" t="n"/>
      <c r="F24" s="80">
        <f>$D24</f>
        <v/>
      </c>
      <c r="G24" s="80">
        <f>$D24</f>
        <v/>
      </c>
      <c r="H24" s="80">
        <f>$D24</f>
        <v/>
      </c>
      <c r="I24" s="89">
        <f>SUM(F24:H24)</f>
        <v/>
      </c>
      <c r="J24" s="80">
        <f>$D24</f>
        <v/>
      </c>
      <c r="K24" s="80">
        <f>$D24</f>
        <v/>
      </c>
      <c r="L24" s="80">
        <f>$D24</f>
        <v/>
      </c>
      <c r="M24" s="89">
        <f>SUM(J24:L24)</f>
        <v/>
      </c>
      <c r="N24" s="80">
        <f>$D24</f>
        <v/>
      </c>
      <c r="O24" s="80">
        <f>$D24</f>
        <v/>
      </c>
      <c r="P24" s="80">
        <f>$D24</f>
        <v/>
      </c>
      <c r="Q24" s="89">
        <f>SUM(N24:P24)</f>
        <v/>
      </c>
      <c r="R24" s="80">
        <f>$D24</f>
        <v/>
      </c>
      <c r="S24" s="80">
        <f>$D24</f>
        <v/>
      </c>
      <c r="T24" s="80">
        <f>$D24</f>
        <v/>
      </c>
      <c r="U24" s="89">
        <f>SUM(R24:T24)</f>
        <v/>
      </c>
      <c r="V24" s="80">
        <f>$D24</f>
        <v/>
      </c>
      <c r="W24" s="80">
        <f>$D24</f>
        <v/>
      </c>
      <c r="X24" s="80">
        <f>$D24</f>
        <v/>
      </c>
      <c r="Y24" s="89">
        <f>SUM(V24:X24)</f>
        <v/>
      </c>
      <c r="Z24" s="80">
        <f>$D24</f>
        <v/>
      </c>
      <c r="AA24" s="80">
        <f>$D24</f>
        <v/>
      </c>
      <c r="AB24" s="80">
        <f>$D24</f>
        <v/>
      </c>
      <c r="AC24" s="89">
        <f>SUM(Z24:AB24)</f>
        <v/>
      </c>
      <c r="AD24" s="80">
        <f>$D24</f>
        <v/>
      </c>
      <c r="AE24" s="80">
        <f>$D24</f>
        <v/>
      </c>
      <c r="AF24" s="80">
        <f>$D24</f>
        <v/>
      </c>
      <c r="AG24" s="89">
        <f>SUM(AD24:AF24)</f>
        <v/>
      </c>
      <c r="AH24" s="80">
        <f>$D24</f>
        <v/>
      </c>
      <c r="AI24" s="80">
        <f>$D24</f>
        <v/>
      </c>
      <c r="AJ24" s="80">
        <f>$D24</f>
        <v/>
      </c>
      <c r="AK24" s="89">
        <f>SUM(AH24:AJ24)</f>
        <v/>
      </c>
      <c r="AL24" s="89">
        <f>I24+M24+Q24+U24</f>
        <v/>
      </c>
      <c r="AM24" s="89">
        <f>Y24+AC24+AG24+AK24</f>
        <v/>
      </c>
    </row>
    <row r="25">
      <c r="B25" s="85" t="inlineStr">
        <is>
          <t>Mascotas</t>
        </is>
      </c>
      <c r="C25" s="86" t="inlineStr">
        <is>
          <t>Variable</t>
        </is>
      </c>
      <c r="D25" s="87" t="n"/>
      <c r="E25" s="88" t="n"/>
      <c r="F25" s="80">
        <f>$D25</f>
        <v/>
      </c>
      <c r="G25" s="80">
        <f>$D25</f>
        <v/>
      </c>
      <c r="H25" s="80">
        <f>$D25</f>
        <v/>
      </c>
      <c r="I25" s="89">
        <f>SUM(F25:H25)</f>
        <v/>
      </c>
      <c r="J25" s="80">
        <f>$D25</f>
        <v/>
      </c>
      <c r="K25" s="80">
        <f>$D25</f>
        <v/>
      </c>
      <c r="L25" s="80">
        <f>$D25</f>
        <v/>
      </c>
      <c r="M25" s="89">
        <f>SUM(J25:L25)</f>
        <v/>
      </c>
      <c r="N25" s="80">
        <f>$D25</f>
        <v/>
      </c>
      <c r="O25" s="80">
        <f>$D25</f>
        <v/>
      </c>
      <c r="P25" s="80">
        <f>$D25</f>
        <v/>
      </c>
      <c r="Q25" s="89">
        <f>SUM(N25:P25)</f>
        <v/>
      </c>
      <c r="R25" s="80">
        <f>$D25</f>
        <v/>
      </c>
      <c r="S25" s="80">
        <f>$D25</f>
        <v/>
      </c>
      <c r="T25" s="80">
        <f>$D25</f>
        <v/>
      </c>
      <c r="U25" s="89">
        <f>SUM(R25:T25)</f>
        <v/>
      </c>
      <c r="V25" s="80">
        <f>$D25</f>
        <v/>
      </c>
      <c r="W25" s="80">
        <f>$D25</f>
        <v/>
      </c>
      <c r="X25" s="80">
        <f>$D25</f>
        <v/>
      </c>
      <c r="Y25" s="89">
        <f>SUM(V25:X25)</f>
        <v/>
      </c>
      <c r="Z25" s="80">
        <f>$D25</f>
        <v/>
      </c>
      <c r="AA25" s="80">
        <f>$D25</f>
        <v/>
      </c>
      <c r="AB25" s="80">
        <f>$D25</f>
        <v/>
      </c>
      <c r="AC25" s="89">
        <f>SUM(Z25:AB25)</f>
        <v/>
      </c>
      <c r="AD25" s="80">
        <f>$D25</f>
        <v/>
      </c>
      <c r="AE25" s="80">
        <f>$D25</f>
        <v/>
      </c>
      <c r="AF25" s="80">
        <f>$D25</f>
        <v/>
      </c>
      <c r="AG25" s="89">
        <f>SUM(AD25:AF25)</f>
        <v/>
      </c>
      <c r="AH25" s="80">
        <f>$D25</f>
        <v/>
      </c>
      <c r="AI25" s="80">
        <f>$D25</f>
        <v/>
      </c>
      <c r="AJ25" s="80">
        <f>$D25</f>
        <v/>
      </c>
      <c r="AK25" s="89">
        <f>SUM(AH25:AJ25)</f>
        <v/>
      </c>
      <c r="AL25" s="89">
        <f>I25+M25+Q25+U25</f>
        <v/>
      </c>
      <c r="AM25" s="89">
        <f>Y25+AC25+AG25+AK25</f>
        <v/>
      </c>
    </row>
    <row r="26">
      <c r="B26" s="85" t="inlineStr">
        <is>
          <t>Imprevistos</t>
        </is>
      </c>
      <c r="C26" s="86" t="inlineStr">
        <is>
          <t>Variable</t>
        </is>
      </c>
      <c r="D26" s="87" t="n"/>
      <c r="E26" s="88" t="n"/>
      <c r="F26" s="80">
        <f>$D26</f>
        <v/>
      </c>
      <c r="G26" s="80">
        <f>$D26</f>
        <v/>
      </c>
      <c r="H26" s="80">
        <f>$D26</f>
        <v/>
      </c>
      <c r="I26" s="89">
        <f>SUM(F26:H26)</f>
        <v/>
      </c>
      <c r="J26" s="80">
        <f>$D26</f>
        <v/>
      </c>
      <c r="K26" s="80">
        <f>$D26</f>
        <v/>
      </c>
      <c r="L26" s="80">
        <f>$D26</f>
        <v/>
      </c>
      <c r="M26" s="89">
        <f>SUM(J26:L26)</f>
        <v/>
      </c>
      <c r="N26" s="80">
        <f>$D26</f>
        <v/>
      </c>
      <c r="O26" s="80">
        <f>$D26</f>
        <v/>
      </c>
      <c r="P26" s="80">
        <f>$D26</f>
        <v/>
      </c>
      <c r="Q26" s="89">
        <f>SUM(N26:P26)</f>
        <v/>
      </c>
      <c r="R26" s="80">
        <f>$D26</f>
        <v/>
      </c>
      <c r="S26" s="80">
        <f>$D26</f>
        <v/>
      </c>
      <c r="T26" s="80">
        <f>$D26</f>
        <v/>
      </c>
      <c r="U26" s="89">
        <f>SUM(R26:T26)</f>
        <v/>
      </c>
      <c r="V26" s="80">
        <f>$D26</f>
        <v/>
      </c>
      <c r="W26" s="80">
        <f>$D26</f>
        <v/>
      </c>
      <c r="X26" s="80">
        <f>$D26</f>
        <v/>
      </c>
      <c r="Y26" s="89">
        <f>SUM(V26:X26)</f>
        <v/>
      </c>
      <c r="Z26" s="80">
        <f>$D26</f>
        <v/>
      </c>
      <c r="AA26" s="80">
        <f>$D26</f>
        <v/>
      </c>
      <c r="AB26" s="80">
        <f>$D26</f>
        <v/>
      </c>
      <c r="AC26" s="89">
        <f>SUM(Z26:AB26)</f>
        <v/>
      </c>
      <c r="AD26" s="80">
        <f>$D26</f>
        <v/>
      </c>
      <c r="AE26" s="80">
        <f>$D26</f>
        <v/>
      </c>
      <c r="AF26" s="80">
        <f>$D26</f>
        <v/>
      </c>
      <c r="AG26" s="89">
        <f>SUM(AD26:AF26)</f>
        <v/>
      </c>
      <c r="AH26" s="80">
        <f>$D26</f>
        <v/>
      </c>
      <c r="AI26" s="80">
        <f>$D26</f>
        <v/>
      </c>
      <c r="AJ26" s="80">
        <f>$D26</f>
        <v/>
      </c>
      <c r="AK26" s="89">
        <f>SUM(AH26:AJ26)</f>
        <v/>
      </c>
      <c r="AL26" s="89">
        <f>I26+M26+Q26+U26</f>
        <v/>
      </c>
      <c r="AM26" s="89">
        <f>Y26+AC26+AG26+AK26</f>
        <v/>
      </c>
    </row>
    <row r="27">
      <c r="B27" s="85" t="inlineStr">
        <is>
          <t>Ahorro para el retiro</t>
        </is>
      </c>
      <c r="C27" s="86" t="inlineStr">
        <is>
          <t>Ahorro</t>
        </is>
      </c>
      <c r="D27" s="87" t="n"/>
      <c r="E27" s="88">
        <f>HYPERLINK("https://wa.me/528123219676?text=Hola%20Fer%2C%20vengo%20del%20Mapa%20de%20tu%20Dinero.%20Quiero%20saber%20c%C3%B3mo%20hacer%20deducible%20mi%20ahorro%20para%20el%20retiro.","Este ahorro puede ser deducible ›")</f>
        <v/>
      </c>
      <c r="F27" s="80">
        <f>$D27</f>
        <v/>
      </c>
      <c r="G27" s="80">
        <f>$D27</f>
        <v/>
      </c>
      <c r="H27" s="80">
        <f>$D27</f>
        <v/>
      </c>
      <c r="I27" s="89">
        <f>SUM(F27:H27)</f>
        <v/>
      </c>
      <c r="J27" s="80">
        <f>$D27</f>
        <v/>
      </c>
      <c r="K27" s="80">
        <f>$D27</f>
        <v/>
      </c>
      <c r="L27" s="80">
        <f>$D27</f>
        <v/>
      </c>
      <c r="M27" s="89">
        <f>SUM(J27:L27)</f>
        <v/>
      </c>
      <c r="N27" s="80">
        <f>$D27</f>
        <v/>
      </c>
      <c r="O27" s="80">
        <f>$D27</f>
        <v/>
      </c>
      <c r="P27" s="80">
        <f>$D27</f>
        <v/>
      </c>
      <c r="Q27" s="89">
        <f>SUM(N27:P27)</f>
        <v/>
      </c>
      <c r="R27" s="80">
        <f>$D27</f>
        <v/>
      </c>
      <c r="S27" s="80">
        <f>$D27</f>
        <v/>
      </c>
      <c r="T27" s="80">
        <f>$D27</f>
        <v/>
      </c>
      <c r="U27" s="89">
        <f>SUM(R27:T27)</f>
        <v/>
      </c>
      <c r="V27" s="80">
        <f>$D27</f>
        <v/>
      </c>
      <c r="W27" s="80">
        <f>$D27</f>
        <v/>
      </c>
      <c r="X27" s="80">
        <f>$D27</f>
        <v/>
      </c>
      <c r="Y27" s="89">
        <f>SUM(V27:X27)</f>
        <v/>
      </c>
      <c r="Z27" s="80">
        <f>$D27</f>
        <v/>
      </c>
      <c r="AA27" s="80">
        <f>$D27</f>
        <v/>
      </c>
      <c r="AB27" s="80">
        <f>$D27</f>
        <v/>
      </c>
      <c r="AC27" s="89">
        <f>SUM(Z27:AB27)</f>
        <v/>
      </c>
      <c r="AD27" s="80">
        <f>$D27</f>
        <v/>
      </c>
      <c r="AE27" s="80">
        <f>$D27</f>
        <v/>
      </c>
      <c r="AF27" s="80">
        <f>$D27</f>
        <v/>
      </c>
      <c r="AG27" s="89">
        <f>SUM(AD27:AF27)</f>
        <v/>
      </c>
      <c r="AH27" s="80">
        <f>$D27</f>
        <v/>
      </c>
      <c r="AI27" s="80">
        <f>$D27</f>
        <v/>
      </c>
      <c r="AJ27" s="80">
        <f>$D27</f>
        <v/>
      </c>
      <c r="AK27" s="89">
        <f>SUM(AH27:AJ27)</f>
        <v/>
      </c>
      <c r="AL27" s="89">
        <f>I27+M27+Q27+U27</f>
        <v/>
      </c>
      <c r="AM27" s="89">
        <f>Y27+AC27+AG27+AK27</f>
        <v/>
      </c>
    </row>
    <row r="28">
      <c r="B28" s="85" t="inlineStr">
        <is>
          <t>Ahorro / inversión</t>
        </is>
      </c>
      <c r="C28" s="86" t="inlineStr">
        <is>
          <t>Ahorro</t>
        </is>
      </c>
      <c r="D28" s="87" t="n"/>
      <c r="E28" s="88" t="n"/>
      <c r="F28" s="80">
        <f>$D28</f>
        <v/>
      </c>
      <c r="G28" s="80">
        <f>$D28</f>
        <v/>
      </c>
      <c r="H28" s="80">
        <f>$D28</f>
        <v/>
      </c>
      <c r="I28" s="89">
        <f>SUM(F28:H28)</f>
        <v/>
      </c>
      <c r="J28" s="80">
        <f>$D28</f>
        <v/>
      </c>
      <c r="K28" s="80">
        <f>$D28</f>
        <v/>
      </c>
      <c r="L28" s="80">
        <f>$D28</f>
        <v/>
      </c>
      <c r="M28" s="89">
        <f>SUM(J28:L28)</f>
        <v/>
      </c>
      <c r="N28" s="80">
        <f>$D28</f>
        <v/>
      </c>
      <c r="O28" s="80">
        <f>$D28</f>
        <v/>
      </c>
      <c r="P28" s="80">
        <f>$D28</f>
        <v/>
      </c>
      <c r="Q28" s="89">
        <f>SUM(N28:P28)</f>
        <v/>
      </c>
      <c r="R28" s="80">
        <f>$D28</f>
        <v/>
      </c>
      <c r="S28" s="80">
        <f>$D28</f>
        <v/>
      </c>
      <c r="T28" s="80">
        <f>$D28</f>
        <v/>
      </c>
      <c r="U28" s="89">
        <f>SUM(R28:T28)</f>
        <v/>
      </c>
      <c r="V28" s="80">
        <f>$D28</f>
        <v/>
      </c>
      <c r="W28" s="80">
        <f>$D28</f>
        <v/>
      </c>
      <c r="X28" s="80">
        <f>$D28</f>
        <v/>
      </c>
      <c r="Y28" s="89">
        <f>SUM(V28:X28)</f>
        <v/>
      </c>
      <c r="Z28" s="80">
        <f>$D28</f>
        <v/>
      </c>
      <c r="AA28" s="80">
        <f>$D28</f>
        <v/>
      </c>
      <c r="AB28" s="80">
        <f>$D28</f>
        <v/>
      </c>
      <c r="AC28" s="89">
        <f>SUM(Z28:AB28)</f>
        <v/>
      </c>
      <c r="AD28" s="80">
        <f>$D28</f>
        <v/>
      </c>
      <c r="AE28" s="80">
        <f>$D28</f>
        <v/>
      </c>
      <c r="AF28" s="80">
        <f>$D28</f>
        <v/>
      </c>
      <c r="AG28" s="89">
        <f>SUM(AD28:AF28)</f>
        <v/>
      </c>
      <c r="AH28" s="80">
        <f>$D28</f>
        <v/>
      </c>
      <c r="AI28" s="80">
        <f>$D28</f>
        <v/>
      </c>
      <c r="AJ28" s="80">
        <f>$D28</f>
        <v/>
      </c>
      <c r="AK28" s="89">
        <f>SUM(AH28:AJ28)</f>
        <v/>
      </c>
      <c r="AL28" s="89">
        <f>I28+M28+Q28+U28</f>
        <v/>
      </c>
      <c r="AM28" s="89">
        <f>Y28+AC28+AG28+AK28</f>
        <v/>
      </c>
    </row>
    <row r="29">
      <c r="B29" s="85" t="inlineStr">
        <is>
          <t>Fondo de emergencia</t>
        </is>
      </c>
      <c r="C29" s="86" t="inlineStr">
        <is>
          <t>Ahorro</t>
        </is>
      </c>
      <c r="D29" s="87" t="n"/>
      <c r="E29" s="88">
        <f>HYPERLINK("https://wa.me/528123219676?text=Hola%20Fer%2C%20vengo%20del%20Mapa%20de%20tu%20Dinero.%20Quiero%20armar%20bien%20mi%20fondo%20de%20emergencia.","¿Cuántos meses necesitas? ›")</f>
        <v/>
      </c>
      <c r="F29" s="80">
        <f>$D29</f>
        <v/>
      </c>
      <c r="G29" s="80">
        <f>$D29</f>
        <v/>
      </c>
      <c r="H29" s="80">
        <f>$D29</f>
        <v/>
      </c>
      <c r="I29" s="89">
        <f>SUM(F29:H29)</f>
        <v/>
      </c>
      <c r="J29" s="80">
        <f>$D29</f>
        <v/>
      </c>
      <c r="K29" s="80">
        <f>$D29</f>
        <v/>
      </c>
      <c r="L29" s="80">
        <f>$D29</f>
        <v/>
      </c>
      <c r="M29" s="89">
        <f>SUM(J29:L29)</f>
        <v/>
      </c>
      <c r="N29" s="80">
        <f>$D29</f>
        <v/>
      </c>
      <c r="O29" s="80">
        <f>$D29</f>
        <v/>
      </c>
      <c r="P29" s="80">
        <f>$D29</f>
        <v/>
      </c>
      <c r="Q29" s="89">
        <f>SUM(N29:P29)</f>
        <v/>
      </c>
      <c r="R29" s="80">
        <f>$D29</f>
        <v/>
      </c>
      <c r="S29" s="80">
        <f>$D29</f>
        <v/>
      </c>
      <c r="T29" s="80">
        <f>$D29</f>
        <v/>
      </c>
      <c r="U29" s="89">
        <f>SUM(R29:T29)</f>
        <v/>
      </c>
      <c r="V29" s="80">
        <f>$D29</f>
        <v/>
      </c>
      <c r="W29" s="80">
        <f>$D29</f>
        <v/>
      </c>
      <c r="X29" s="80">
        <f>$D29</f>
        <v/>
      </c>
      <c r="Y29" s="89">
        <f>SUM(V29:X29)</f>
        <v/>
      </c>
      <c r="Z29" s="80">
        <f>$D29</f>
        <v/>
      </c>
      <c r="AA29" s="80">
        <f>$D29</f>
        <v/>
      </c>
      <c r="AB29" s="80">
        <f>$D29</f>
        <v/>
      </c>
      <c r="AC29" s="89">
        <f>SUM(Z29:AB29)</f>
        <v/>
      </c>
      <c r="AD29" s="80">
        <f>$D29</f>
        <v/>
      </c>
      <c r="AE29" s="80">
        <f>$D29</f>
        <v/>
      </c>
      <c r="AF29" s="80">
        <f>$D29</f>
        <v/>
      </c>
      <c r="AG29" s="89">
        <f>SUM(AD29:AF29)</f>
        <v/>
      </c>
      <c r="AH29" s="80">
        <f>$D29</f>
        <v/>
      </c>
      <c r="AI29" s="80">
        <f>$D29</f>
        <v/>
      </c>
      <c r="AJ29" s="80">
        <f>$D29</f>
        <v/>
      </c>
      <c r="AK29" s="89">
        <f>SUM(AH29:AJ29)</f>
        <v/>
      </c>
      <c r="AL29" s="89">
        <f>I29+M29+Q29+U29</f>
        <v/>
      </c>
      <c r="AM29" s="89">
        <f>Y29+AC29+AG29+AK29</f>
        <v/>
      </c>
    </row>
    <row r="30">
      <c r="B30" s="85" t="n"/>
      <c r="C30" s="86" t="n"/>
      <c r="D30" s="87" t="n"/>
      <c r="E30" s="88" t="n"/>
      <c r="F30" s="80">
        <f>$D30</f>
        <v/>
      </c>
      <c r="G30" s="80">
        <f>$D30</f>
        <v/>
      </c>
      <c r="H30" s="80">
        <f>$D30</f>
        <v/>
      </c>
      <c r="I30" s="89">
        <f>SUM(F30:H30)</f>
        <v/>
      </c>
      <c r="J30" s="80">
        <f>$D30</f>
        <v/>
      </c>
      <c r="K30" s="80">
        <f>$D30</f>
        <v/>
      </c>
      <c r="L30" s="80">
        <f>$D30</f>
        <v/>
      </c>
      <c r="M30" s="89">
        <f>SUM(J30:L30)</f>
        <v/>
      </c>
      <c r="N30" s="80">
        <f>$D30</f>
        <v/>
      </c>
      <c r="O30" s="80">
        <f>$D30</f>
        <v/>
      </c>
      <c r="P30" s="80">
        <f>$D30</f>
        <v/>
      </c>
      <c r="Q30" s="89">
        <f>SUM(N30:P30)</f>
        <v/>
      </c>
      <c r="R30" s="80">
        <f>$D30</f>
        <v/>
      </c>
      <c r="S30" s="80">
        <f>$D30</f>
        <v/>
      </c>
      <c r="T30" s="80">
        <f>$D30</f>
        <v/>
      </c>
      <c r="U30" s="89">
        <f>SUM(R30:T30)</f>
        <v/>
      </c>
      <c r="V30" s="80">
        <f>$D30</f>
        <v/>
      </c>
      <c r="W30" s="80">
        <f>$D30</f>
        <v/>
      </c>
      <c r="X30" s="80">
        <f>$D30</f>
        <v/>
      </c>
      <c r="Y30" s="89">
        <f>SUM(V30:X30)</f>
        <v/>
      </c>
      <c r="Z30" s="80">
        <f>$D30</f>
        <v/>
      </c>
      <c r="AA30" s="80">
        <f>$D30</f>
        <v/>
      </c>
      <c r="AB30" s="80">
        <f>$D30</f>
        <v/>
      </c>
      <c r="AC30" s="89">
        <f>SUM(Z30:AB30)</f>
        <v/>
      </c>
      <c r="AD30" s="80">
        <f>$D30</f>
        <v/>
      </c>
      <c r="AE30" s="80">
        <f>$D30</f>
        <v/>
      </c>
      <c r="AF30" s="80">
        <f>$D30</f>
        <v/>
      </c>
      <c r="AG30" s="89">
        <f>SUM(AD30:AF30)</f>
        <v/>
      </c>
      <c r="AH30" s="80">
        <f>$D30</f>
        <v/>
      </c>
      <c r="AI30" s="80">
        <f>$D30</f>
        <v/>
      </c>
      <c r="AJ30" s="80">
        <f>$D30</f>
        <v/>
      </c>
      <c r="AK30" s="89">
        <f>SUM(AH30:AJ30)</f>
        <v/>
      </c>
      <c r="AL30" s="89">
        <f>I30+M30+Q30+U30</f>
        <v/>
      </c>
      <c r="AM30" s="89">
        <f>Y30+AC30+AG30+AK30</f>
        <v/>
      </c>
    </row>
    <row r="31">
      <c r="B31" s="85" t="n"/>
      <c r="C31" s="86" t="n"/>
      <c r="D31" s="87" t="n"/>
      <c r="E31" s="88" t="n"/>
      <c r="F31" s="80">
        <f>$D31</f>
        <v/>
      </c>
      <c r="G31" s="80">
        <f>$D31</f>
        <v/>
      </c>
      <c r="H31" s="80">
        <f>$D31</f>
        <v/>
      </c>
      <c r="I31" s="89">
        <f>SUM(F31:H31)</f>
        <v/>
      </c>
      <c r="J31" s="80">
        <f>$D31</f>
        <v/>
      </c>
      <c r="K31" s="80">
        <f>$D31</f>
        <v/>
      </c>
      <c r="L31" s="80">
        <f>$D31</f>
        <v/>
      </c>
      <c r="M31" s="89">
        <f>SUM(J31:L31)</f>
        <v/>
      </c>
      <c r="N31" s="80">
        <f>$D31</f>
        <v/>
      </c>
      <c r="O31" s="80">
        <f>$D31</f>
        <v/>
      </c>
      <c r="P31" s="80">
        <f>$D31</f>
        <v/>
      </c>
      <c r="Q31" s="89">
        <f>SUM(N31:P31)</f>
        <v/>
      </c>
      <c r="R31" s="80">
        <f>$D31</f>
        <v/>
      </c>
      <c r="S31" s="80">
        <f>$D31</f>
        <v/>
      </c>
      <c r="T31" s="80">
        <f>$D31</f>
        <v/>
      </c>
      <c r="U31" s="89">
        <f>SUM(R31:T31)</f>
        <v/>
      </c>
      <c r="V31" s="80">
        <f>$D31</f>
        <v/>
      </c>
      <c r="W31" s="80">
        <f>$D31</f>
        <v/>
      </c>
      <c r="X31" s="80">
        <f>$D31</f>
        <v/>
      </c>
      <c r="Y31" s="89">
        <f>SUM(V31:X31)</f>
        <v/>
      </c>
      <c r="Z31" s="80">
        <f>$D31</f>
        <v/>
      </c>
      <c r="AA31" s="80">
        <f>$D31</f>
        <v/>
      </c>
      <c r="AB31" s="80">
        <f>$D31</f>
        <v/>
      </c>
      <c r="AC31" s="89">
        <f>SUM(Z31:AB31)</f>
        <v/>
      </c>
      <c r="AD31" s="80">
        <f>$D31</f>
        <v/>
      </c>
      <c r="AE31" s="80">
        <f>$D31</f>
        <v/>
      </c>
      <c r="AF31" s="80">
        <f>$D31</f>
        <v/>
      </c>
      <c r="AG31" s="89">
        <f>SUM(AD31:AF31)</f>
        <v/>
      </c>
      <c r="AH31" s="80">
        <f>$D31</f>
        <v/>
      </c>
      <c r="AI31" s="80">
        <f>$D31</f>
        <v/>
      </c>
      <c r="AJ31" s="80">
        <f>$D31</f>
        <v/>
      </c>
      <c r="AK31" s="89">
        <f>SUM(AH31:AJ31)</f>
        <v/>
      </c>
      <c r="AL31" s="89">
        <f>I31+M31+Q31+U31</f>
        <v/>
      </c>
      <c r="AM31" s="89">
        <f>Y31+AC31+AG31+AK31</f>
        <v/>
      </c>
    </row>
    <row r="32">
      <c r="B32" s="85" t="n"/>
      <c r="C32" s="86" t="n"/>
      <c r="D32" s="87" t="n"/>
      <c r="E32" s="88" t="n"/>
      <c r="F32" s="80">
        <f>$D32</f>
        <v/>
      </c>
      <c r="G32" s="80">
        <f>$D32</f>
        <v/>
      </c>
      <c r="H32" s="80">
        <f>$D32</f>
        <v/>
      </c>
      <c r="I32" s="89">
        <f>SUM(F32:H32)</f>
        <v/>
      </c>
      <c r="J32" s="80">
        <f>$D32</f>
        <v/>
      </c>
      <c r="K32" s="80">
        <f>$D32</f>
        <v/>
      </c>
      <c r="L32" s="80">
        <f>$D32</f>
        <v/>
      </c>
      <c r="M32" s="89">
        <f>SUM(J32:L32)</f>
        <v/>
      </c>
      <c r="N32" s="80">
        <f>$D32</f>
        <v/>
      </c>
      <c r="O32" s="80">
        <f>$D32</f>
        <v/>
      </c>
      <c r="P32" s="80">
        <f>$D32</f>
        <v/>
      </c>
      <c r="Q32" s="89">
        <f>SUM(N32:P32)</f>
        <v/>
      </c>
      <c r="R32" s="80">
        <f>$D32</f>
        <v/>
      </c>
      <c r="S32" s="80">
        <f>$D32</f>
        <v/>
      </c>
      <c r="T32" s="80">
        <f>$D32</f>
        <v/>
      </c>
      <c r="U32" s="89">
        <f>SUM(R32:T32)</f>
        <v/>
      </c>
      <c r="V32" s="80">
        <f>$D32</f>
        <v/>
      </c>
      <c r="W32" s="80">
        <f>$D32</f>
        <v/>
      </c>
      <c r="X32" s="80">
        <f>$D32</f>
        <v/>
      </c>
      <c r="Y32" s="89">
        <f>SUM(V32:X32)</f>
        <v/>
      </c>
      <c r="Z32" s="80">
        <f>$D32</f>
        <v/>
      </c>
      <c r="AA32" s="80">
        <f>$D32</f>
        <v/>
      </c>
      <c r="AB32" s="80">
        <f>$D32</f>
        <v/>
      </c>
      <c r="AC32" s="89">
        <f>SUM(Z32:AB32)</f>
        <v/>
      </c>
      <c r="AD32" s="80">
        <f>$D32</f>
        <v/>
      </c>
      <c r="AE32" s="80">
        <f>$D32</f>
        <v/>
      </c>
      <c r="AF32" s="80">
        <f>$D32</f>
        <v/>
      </c>
      <c r="AG32" s="89">
        <f>SUM(AD32:AF32)</f>
        <v/>
      </c>
      <c r="AH32" s="80">
        <f>$D32</f>
        <v/>
      </c>
      <c r="AI32" s="80">
        <f>$D32</f>
        <v/>
      </c>
      <c r="AJ32" s="80">
        <f>$D32</f>
        <v/>
      </c>
      <c r="AK32" s="89">
        <f>SUM(AH32:AJ32)</f>
        <v/>
      </c>
      <c r="AL32" s="89">
        <f>I32+M32+Q32+U32</f>
        <v/>
      </c>
      <c r="AM32" s="89">
        <f>Y32+AC32+AG32+AK32</f>
        <v/>
      </c>
    </row>
    <row r="33">
      <c r="B33" s="85" t="n"/>
      <c r="C33" s="86" t="n"/>
      <c r="D33" s="87" t="n"/>
      <c r="E33" s="88" t="n"/>
      <c r="F33" s="80">
        <f>$D33</f>
        <v/>
      </c>
      <c r="G33" s="80">
        <f>$D33</f>
        <v/>
      </c>
      <c r="H33" s="80">
        <f>$D33</f>
        <v/>
      </c>
      <c r="I33" s="89">
        <f>SUM(F33:H33)</f>
        <v/>
      </c>
      <c r="J33" s="80">
        <f>$D33</f>
        <v/>
      </c>
      <c r="K33" s="80">
        <f>$D33</f>
        <v/>
      </c>
      <c r="L33" s="80">
        <f>$D33</f>
        <v/>
      </c>
      <c r="M33" s="89">
        <f>SUM(J33:L33)</f>
        <v/>
      </c>
      <c r="N33" s="80">
        <f>$D33</f>
        <v/>
      </c>
      <c r="O33" s="80">
        <f>$D33</f>
        <v/>
      </c>
      <c r="P33" s="80">
        <f>$D33</f>
        <v/>
      </c>
      <c r="Q33" s="89">
        <f>SUM(N33:P33)</f>
        <v/>
      </c>
      <c r="R33" s="80">
        <f>$D33</f>
        <v/>
      </c>
      <c r="S33" s="80">
        <f>$D33</f>
        <v/>
      </c>
      <c r="T33" s="80">
        <f>$D33</f>
        <v/>
      </c>
      <c r="U33" s="89">
        <f>SUM(R33:T33)</f>
        <v/>
      </c>
      <c r="V33" s="80">
        <f>$D33</f>
        <v/>
      </c>
      <c r="W33" s="80">
        <f>$D33</f>
        <v/>
      </c>
      <c r="X33" s="80">
        <f>$D33</f>
        <v/>
      </c>
      <c r="Y33" s="89">
        <f>SUM(V33:X33)</f>
        <v/>
      </c>
      <c r="Z33" s="80">
        <f>$D33</f>
        <v/>
      </c>
      <c r="AA33" s="80">
        <f>$D33</f>
        <v/>
      </c>
      <c r="AB33" s="80">
        <f>$D33</f>
        <v/>
      </c>
      <c r="AC33" s="89">
        <f>SUM(Z33:AB33)</f>
        <v/>
      </c>
      <c r="AD33" s="80">
        <f>$D33</f>
        <v/>
      </c>
      <c r="AE33" s="80">
        <f>$D33</f>
        <v/>
      </c>
      <c r="AF33" s="80">
        <f>$D33</f>
        <v/>
      </c>
      <c r="AG33" s="89">
        <f>SUM(AD33:AF33)</f>
        <v/>
      </c>
      <c r="AH33" s="80">
        <f>$D33</f>
        <v/>
      </c>
      <c r="AI33" s="80">
        <f>$D33</f>
        <v/>
      </c>
      <c r="AJ33" s="80">
        <f>$D33</f>
        <v/>
      </c>
      <c r="AK33" s="89">
        <f>SUM(AH33:AJ33)</f>
        <v/>
      </c>
      <c r="AL33" s="89">
        <f>I33+M33+Q33+U33</f>
        <v/>
      </c>
      <c r="AM33" s="89">
        <f>Y33+AC33+AG33+AK33</f>
        <v/>
      </c>
    </row>
    <row r="34" ht="22" customHeight="1">
      <c r="B34" s="60" t="inlineStr">
        <is>
          <t>TOTAL</t>
        </is>
      </c>
      <c r="C34" s="60" t="n"/>
      <c r="D34" s="60">
        <f>SUM(D9:D33)</f>
        <v/>
      </c>
      <c r="E34" s="60">
        <f>SUM(E9:E33)</f>
        <v/>
      </c>
      <c r="F34" s="60">
        <f>SUM(F9:F33)</f>
        <v/>
      </c>
      <c r="G34" s="60">
        <f>SUM(G9:G33)</f>
        <v/>
      </c>
      <c r="H34" s="60">
        <f>SUM(H9:H33)</f>
        <v/>
      </c>
      <c r="I34" s="60">
        <f>SUM(I9:I33)</f>
        <v/>
      </c>
      <c r="J34" s="60">
        <f>SUM(J9:J33)</f>
        <v/>
      </c>
      <c r="K34" s="60">
        <f>SUM(K9:K33)</f>
        <v/>
      </c>
      <c r="L34" s="60">
        <f>SUM(L9:L33)</f>
        <v/>
      </c>
      <c r="M34" s="60">
        <f>SUM(M9:M33)</f>
        <v/>
      </c>
      <c r="N34" s="60">
        <f>SUM(N9:N33)</f>
        <v/>
      </c>
      <c r="O34" s="60">
        <f>SUM(O9:O33)</f>
        <v/>
      </c>
      <c r="P34" s="60">
        <f>SUM(P9:P33)</f>
        <v/>
      </c>
      <c r="Q34" s="60">
        <f>SUM(Q9:Q33)</f>
        <v/>
      </c>
      <c r="R34" s="60">
        <f>SUM(R9:R33)</f>
        <v/>
      </c>
      <c r="S34" s="60">
        <f>SUM(S9:S33)</f>
        <v/>
      </c>
      <c r="T34" s="60">
        <f>SUM(T9:T33)</f>
        <v/>
      </c>
      <c r="U34" s="60">
        <f>SUM(U9:U33)</f>
        <v/>
      </c>
      <c r="V34" s="60">
        <f>SUM(V9:V33)</f>
        <v/>
      </c>
      <c r="W34" s="60">
        <f>SUM(W9:W33)</f>
        <v/>
      </c>
      <c r="X34" s="60">
        <f>SUM(X9:X33)</f>
        <v/>
      </c>
      <c r="Y34" s="60">
        <f>SUM(Y9:Y33)</f>
        <v/>
      </c>
      <c r="Z34" s="60">
        <f>SUM(Z9:Z33)</f>
        <v/>
      </c>
      <c r="AA34" s="60">
        <f>SUM(AA9:AA33)</f>
        <v/>
      </c>
      <c r="AB34" s="60">
        <f>SUM(AB9:AB33)</f>
        <v/>
      </c>
      <c r="AC34" s="60">
        <f>SUM(AC9:AC33)</f>
        <v/>
      </c>
      <c r="AD34" s="60">
        <f>SUM(AD9:AD33)</f>
        <v/>
      </c>
      <c r="AE34" s="60">
        <f>SUM(AE9:AE33)</f>
        <v/>
      </c>
      <c r="AF34" s="60">
        <f>SUM(AF9:AF33)</f>
        <v/>
      </c>
      <c r="AG34" s="60">
        <f>SUM(AG9:AG33)</f>
        <v/>
      </c>
      <c r="AH34" s="60">
        <f>SUM(AH9:AH33)</f>
        <v/>
      </c>
      <c r="AI34" s="60">
        <f>SUM(AI9:AI33)</f>
        <v/>
      </c>
      <c r="AJ34" s="60">
        <f>SUM(AJ9:AJ33)</f>
        <v/>
      </c>
      <c r="AK34" s="60">
        <f>SUM(AK9:AK33)</f>
        <v/>
      </c>
      <c r="AL34" s="60">
        <f>SUM(AL9:AL33)</f>
        <v/>
      </c>
      <c r="AM34" s="60">
        <f>SUM(AM9:AM33)</f>
        <v/>
      </c>
    </row>
    <row r="35">
      <c r="B35" s="90" t="inlineStr">
        <is>
          <t xml:space="preserve">   Gastos fijos</t>
        </is>
      </c>
      <c r="D35" s="91">
        <f>SUMIF($C$9:$C$33,"Fijo",D$9:D$33)</f>
        <v/>
      </c>
      <c r="E35" s="91">
        <f>SUMIF($C$9:$C$33,"Fijo",E$9:E$33)</f>
        <v/>
      </c>
      <c r="F35" s="91">
        <f>SUMIF($C$9:$C$33,"Fijo",F$9:F$33)</f>
        <v/>
      </c>
      <c r="G35" s="91">
        <f>SUMIF($C$9:$C$33,"Fijo",G$9:G$33)</f>
        <v/>
      </c>
      <c r="H35" s="91">
        <f>SUMIF($C$9:$C$33,"Fijo",H$9:H$33)</f>
        <v/>
      </c>
      <c r="I35" s="91">
        <f>SUMIF($C$9:$C$33,"Fijo",I$9:I$33)</f>
        <v/>
      </c>
      <c r="J35" s="91">
        <f>SUMIF($C$9:$C$33,"Fijo",J$9:J$33)</f>
        <v/>
      </c>
      <c r="K35" s="91">
        <f>SUMIF($C$9:$C$33,"Fijo",K$9:K$33)</f>
        <v/>
      </c>
      <c r="L35" s="91">
        <f>SUMIF($C$9:$C$33,"Fijo",L$9:L$33)</f>
        <v/>
      </c>
      <c r="M35" s="91">
        <f>SUMIF($C$9:$C$33,"Fijo",M$9:M$33)</f>
        <v/>
      </c>
      <c r="N35" s="91">
        <f>SUMIF($C$9:$C$33,"Fijo",N$9:N$33)</f>
        <v/>
      </c>
      <c r="O35" s="91">
        <f>SUMIF($C$9:$C$33,"Fijo",O$9:O$33)</f>
        <v/>
      </c>
      <c r="P35" s="91">
        <f>SUMIF($C$9:$C$33,"Fijo",P$9:P$33)</f>
        <v/>
      </c>
      <c r="Q35" s="91">
        <f>SUMIF($C$9:$C$33,"Fijo",Q$9:Q$33)</f>
        <v/>
      </c>
      <c r="R35" s="91">
        <f>SUMIF($C$9:$C$33,"Fijo",R$9:R$33)</f>
        <v/>
      </c>
      <c r="S35" s="91">
        <f>SUMIF($C$9:$C$33,"Fijo",S$9:S$33)</f>
        <v/>
      </c>
      <c r="T35" s="91">
        <f>SUMIF($C$9:$C$33,"Fijo",T$9:T$33)</f>
        <v/>
      </c>
      <c r="U35" s="91">
        <f>SUMIF($C$9:$C$33,"Fijo",U$9:U$33)</f>
        <v/>
      </c>
      <c r="V35" s="91">
        <f>SUMIF($C$9:$C$33,"Fijo",V$9:V$33)</f>
        <v/>
      </c>
      <c r="W35" s="91">
        <f>SUMIF($C$9:$C$33,"Fijo",W$9:W$33)</f>
        <v/>
      </c>
      <c r="X35" s="91">
        <f>SUMIF($C$9:$C$33,"Fijo",X$9:X$33)</f>
        <v/>
      </c>
      <c r="Y35" s="91">
        <f>SUMIF($C$9:$C$33,"Fijo",Y$9:Y$33)</f>
        <v/>
      </c>
      <c r="Z35" s="91">
        <f>SUMIF($C$9:$C$33,"Fijo",Z$9:Z$33)</f>
        <v/>
      </c>
      <c r="AA35" s="91">
        <f>SUMIF($C$9:$C$33,"Fijo",AA$9:AA$33)</f>
        <v/>
      </c>
      <c r="AB35" s="91">
        <f>SUMIF($C$9:$C$33,"Fijo",AB$9:AB$33)</f>
        <v/>
      </c>
      <c r="AC35" s="91">
        <f>SUMIF($C$9:$C$33,"Fijo",AC$9:AC$33)</f>
        <v/>
      </c>
      <c r="AD35" s="91">
        <f>SUMIF($C$9:$C$33,"Fijo",AD$9:AD$33)</f>
        <v/>
      </c>
      <c r="AE35" s="91">
        <f>SUMIF($C$9:$C$33,"Fijo",AE$9:AE$33)</f>
        <v/>
      </c>
      <c r="AF35" s="91">
        <f>SUMIF($C$9:$C$33,"Fijo",AF$9:AF$33)</f>
        <v/>
      </c>
      <c r="AG35" s="91">
        <f>SUMIF($C$9:$C$33,"Fijo",AG$9:AG$33)</f>
        <v/>
      </c>
      <c r="AH35" s="91">
        <f>SUMIF($C$9:$C$33,"Fijo",AH$9:AH$33)</f>
        <v/>
      </c>
      <c r="AI35" s="91">
        <f>SUMIF($C$9:$C$33,"Fijo",AI$9:AI$33)</f>
        <v/>
      </c>
      <c r="AJ35" s="91">
        <f>SUMIF($C$9:$C$33,"Fijo",AJ$9:AJ$33)</f>
        <v/>
      </c>
      <c r="AK35" s="91">
        <f>SUMIF($C$9:$C$33,"Fijo",AK$9:AK$33)</f>
        <v/>
      </c>
      <c r="AL35" s="91">
        <f>SUMIF($C$9:$C$33,"Fijo",AL$9:AL$33)</f>
        <v/>
      </c>
      <c r="AM35" s="91">
        <f>SUMIF($C$9:$C$33,"Fijo",AM$9:AM$33)</f>
        <v/>
      </c>
    </row>
    <row r="36">
      <c r="B36" s="90" t="inlineStr">
        <is>
          <t xml:space="preserve">   Gastos variables</t>
        </is>
      </c>
      <c r="D36" s="91">
        <f>SUMIF($C$9:$C$33,"Variable",D$9:D$33)</f>
        <v/>
      </c>
      <c r="E36" s="91">
        <f>SUMIF($C$9:$C$33,"Variable",E$9:E$33)</f>
        <v/>
      </c>
      <c r="F36" s="91">
        <f>SUMIF($C$9:$C$33,"Variable",F$9:F$33)</f>
        <v/>
      </c>
      <c r="G36" s="91">
        <f>SUMIF($C$9:$C$33,"Variable",G$9:G$33)</f>
        <v/>
      </c>
      <c r="H36" s="91">
        <f>SUMIF($C$9:$C$33,"Variable",H$9:H$33)</f>
        <v/>
      </c>
      <c r="I36" s="91">
        <f>SUMIF($C$9:$C$33,"Variable",I$9:I$33)</f>
        <v/>
      </c>
      <c r="J36" s="91">
        <f>SUMIF($C$9:$C$33,"Variable",J$9:J$33)</f>
        <v/>
      </c>
      <c r="K36" s="91">
        <f>SUMIF($C$9:$C$33,"Variable",K$9:K$33)</f>
        <v/>
      </c>
      <c r="L36" s="91">
        <f>SUMIF($C$9:$C$33,"Variable",L$9:L$33)</f>
        <v/>
      </c>
      <c r="M36" s="91">
        <f>SUMIF($C$9:$C$33,"Variable",M$9:M$33)</f>
        <v/>
      </c>
      <c r="N36" s="91">
        <f>SUMIF($C$9:$C$33,"Variable",N$9:N$33)</f>
        <v/>
      </c>
      <c r="O36" s="91">
        <f>SUMIF($C$9:$C$33,"Variable",O$9:O$33)</f>
        <v/>
      </c>
      <c r="P36" s="91">
        <f>SUMIF($C$9:$C$33,"Variable",P$9:P$33)</f>
        <v/>
      </c>
      <c r="Q36" s="91">
        <f>SUMIF($C$9:$C$33,"Variable",Q$9:Q$33)</f>
        <v/>
      </c>
      <c r="R36" s="91">
        <f>SUMIF($C$9:$C$33,"Variable",R$9:R$33)</f>
        <v/>
      </c>
      <c r="S36" s="91">
        <f>SUMIF($C$9:$C$33,"Variable",S$9:S$33)</f>
        <v/>
      </c>
      <c r="T36" s="91">
        <f>SUMIF($C$9:$C$33,"Variable",T$9:T$33)</f>
        <v/>
      </c>
      <c r="U36" s="91">
        <f>SUMIF($C$9:$C$33,"Variable",U$9:U$33)</f>
        <v/>
      </c>
      <c r="V36" s="91">
        <f>SUMIF($C$9:$C$33,"Variable",V$9:V$33)</f>
        <v/>
      </c>
      <c r="W36" s="91">
        <f>SUMIF($C$9:$C$33,"Variable",W$9:W$33)</f>
        <v/>
      </c>
      <c r="X36" s="91">
        <f>SUMIF($C$9:$C$33,"Variable",X$9:X$33)</f>
        <v/>
      </c>
      <c r="Y36" s="91">
        <f>SUMIF($C$9:$C$33,"Variable",Y$9:Y$33)</f>
        <v/>
      </c>
      <c r="Z36" s="91">
        <f>SUMIF($C$9:$C$33,"Variable",Z$9:Z$33)</f>
        <v/>
      </c>
      <c r="AA36" s="91">
        <f>SUMIF($C$9:$C$33,"Variable",AA$9:AA$33)</f>
        <v/>
      </c>
      <c r="AB36" s="91">
        <f>SUMIF($C$9:$C$33,"Variable",AB$9:AB$33)</f>
        <v/>
      </c>
      <c r="AC36" s="91">
        <f>SUMIF($C$9:$C$33,"Variable",AC$9:AC$33)</f>
        <v/>
      </c>
      <c r="AD36" s="91">
        <f>SUMIF($C$9:$C$33,"Variable",AD$9:AD$33)</f>
        <v/>
      </c>
      <c r="AE36" s="91">
        <f>SUMIF($C$9:$C$33,"Variable",AE$9:AE$33)</f>
        <v/>
      </c>
      <c r="AF36" s="91">
        <f>SUMIF($C$9:$C$33,"Variable",AF$9:AF$33)</f>
        <v/>
      </c>
      <c r="AG36" s="91">
        <f>SUMIF($C$9:$C$33,"Variable",AG$9:AG$33)</f>
        <v/>
      </c>
      <c r="AH36" s="91">
        <f>SUMIF($C$9:$C$33,"Variable",AH$9:AH$33)</f>
        <v/>
      </c>
      <c r="AI36" s="91">
        <f>SUMIF($C$9:$C$33,"Variable",AI$9:AI$33)</f>
        <v/>
      </c>
      <c r="AJ36" s="91">
        <f>SUMIF($C$9:$C$33,"Variable",AJ$9:AJ$33)</f>
        <v/>
      </c>
      <c r="AK36" s="91">
        <f>SUMIF($C$9:$C$33,"Variable",AK$9:AK$33)</f>
        <v/>
      </c>
      <c r="AL36" s="91">
        <f>SUMIF($C$9:$C$33,"Variable",AL$9:AL$33)</f>
        <v/>
      </c>
      <c r="AM36" s="91">
        <f>SUMIF($C$9:$C$33,"Variable",AM$9:AM$33)</f>
        <v/>
      </c>
    </row>
    <row r="37">
      <c r="B37" s="90" t="inlineStr">
        <is>
          <t xml:space="preserve">   Ahorro</t>
        </is>
      </c>
      <c r="D37" s="91">
        <f>SUMIF($C$9:$C$33,"Ahorro",D$9:D$33)</f>
        <v/>
      </c>
      <c r="E37" s="91">
        <f>SUMIF($C$9:$C$33,"Ahorro",E$9:E$33)</f>
        <v/>
      </c>
      <c r="F37" s="91">
        <f>SUMIF($C$9:$C$33,"Ahorro",F$9:F$33)</f>
        <v/>
      </c>
      <c r="G37" s="91">
        <f>SUMIF($C$9:$C$33,"Ahorro",G$9:G$33)</f>
        <v/>
      </c>
      <c r="H37" s="91">
        <f>SUMIF($C$9:$C$33,"Ahorro",H$9:H$33)</f>
        <v/>
      </c>
      <c r="I37" s="91">
        <f>SUMIF($C$9:$C$33,"Ahorro",I$9:I$33)</f>
        <v/>
      </c>
      <c r="J37" s="91">
        <f>SUMIF($C$9:$C$33,"Ahorro",J$9:J$33)</f>
        <v/>
      </c>
      <c r="K37" s="91">
        <f>SUMIF($C$9:$C$33,"Ahorro",K$9:K$33)</f>
        <v/>
      </c>
      <c r="L37" s="91">
        <f>SUMIF($C$9:$C$33,"Ahorro",L$9:L$33)</f>
        <v/>
      </c>
      <c r="M37" s="91">
        <f>SUMIF($C$9:$C$33,"Ahorro",M$9:M$33)</f>
        <v/>
      </c>
      <c r="N37" s="91">
        <f>SUMIF($C$9:$C$33,"Ahorro",N$9:N$33)</f>
        <v/>
      </c>
      <c r="O37" s="91">
        <f>SUMIF($C$9:$C$33,"Ahorro",O$9:O$33)</f>
        <v/>
      </c>
      <c r="P37" s="91">
        <f>SUMIF($C$9:$C$33,"Ahorro",P$9:P$33)</f>
        <v/>
      </c>
      <c r="Q37" s="91">
        <f>SUMIF($C$9:$C$33,"Ahorro",Q$9:Q$33)</f>
        <v/>
      </c>
      <c r="R37" s="91">
        <f>SUMIF($C$9:$C$33,"Ahorro",R$9:R$33)</f>
        <v/>
      </c>
      <c r="S37" s="91">
        <f>SUMIF($C$9:$C$33,"Ahorro",S$9:S$33)</f>
        <v/>
      </c>
      <c r="T37" s="91">
        <f>SUMIF($C$9:$C$33,"Ahorro",T$9:T$33)</f>
        <v/>
      </c>
      <c r="U37" s="91">
        <f>SUMIF($C$9:$C$33,"Ahorro",U$9:U$33)</f>
        <v/>
      </c>
      <c r="V37" s="91">
        <f>SUMIF($C$9:$C$33,"Ahorro",V$9:V$33)</f>
        <v/>
      </c>
      <c r="W37" s="91">
        <f>SUMIF($C$9:$C$33,"Ahorro",W$9:W$33)</f>
        <v/>
      </c>
      <c r="X37" s="91">
        <f>SUMIF($C$9:$C$33,"Ahorro",X$9:X$33)</f>
        <v/>
      </c>
      <c r="Y37" s="91">
        <f>SUMIF($C$9:$C$33,"Ahorro",Y$9:Y$33)</f>
        <v/>
      </c>
      <c r="Z37" s="91">
        <f>SUMIF($C$9:$C$33,"Ahorro",Z$9:Z$33)</f>
        <v/>
      </c>
      <c r="AA37" s="91">
        <f>SUMIF($C$9:$C$33,"Ahorro",AA$9:AA$33)</f>
        <v/>
      </c>
      <c r="AB37" s="91">
        <f>SUMIF($C$9:$C$33,"Ahorro",AB$9:AB$33)</f>
        <v/>
      </c>
      <c r="AC37" s="91">
        <f>SUMIF($C$9:$C$33,"Ahorro",AC$9:AC$33)</f>
        <v/>
      </c>
      <c r="AD37" s="91">
        <f>SUMIF($C$9:$C$33,"Ahorro",AD$9:AD$33)</f>
        <v/>
      </c>
      <c r="AE37" s="91">
        <f>SUMIF($C$9:$C$33,"Ahorro",AE$9:AE$33)</f>
        <v/>
      </c>
      <c r="AF37" s="91">
        <f>SUMIF($C$9:$C$33,"Ahorro",AF$9:AF$33)</f>
        <v/>
      </c>
      <c r="AG37" s="91">
        <f>SUMIF($C$9:$C$33,"Ahorro",AG$9:AG$33)</f>
        <v/>
      </c>
      <c r="AH37" s="91">
        <f>SUMIF($C$9:$C$33,"Ahorro",AH$9:AH$33)</f>
        <v/>
      </c>
      <c r="AI37" s="91">
        <f>SUMIF($C$9:$C$33,"Ahorro",AI$9:AI$33)</f>
        <v/>
      </c>
      <c r="AJ37" s="91">
        <f>SUMIF($C$9:$C$33,"Ahorro",AJ$9:AJ$33)</f>
        <v/>
      </c>
      <c r="AK37" s="91">
        <f>SUMIF($C$9:$C$33,"Ahorro",AK$9:AK$33)</f>
        <v/>
      </c>
      <c r="AL37" s="91">
        <f>SUMIF($C$9:$C$33,"Ahorro",AL$9:AL$33)</f>
        <v/>
      </c>
      <c r="AM37" s="91">
        <f>SUMIF($C$9:$C$33,"Ahorro",AM$9:AM$33)</f>
        <v/>
      </c>
    </row>
    <row r="39">
      <c r="B39" s="92" t="inlineStr">
        <is>
          <t>Ingresos (de tu pestaña Ingresos)</t>
        </is>
      </c>
      <c r="D39" s="93">
        <f>Ingresos!D19</f>
        <v/>
      </c>
      <c r="E39" s="93">
        <f>Ingresos!E19</f>
        <v/>
      </c>
      <c r="F39" s="93">
        <f>Ingresos!F19</f>
        <v/>
      </c>
      <c r="G39" s="93">
        <f>Ingresos!G19</f>
        <v/>
      </c>
      <c r="H39" s="93">
        <f>Ingresos!H19</f>
        <v/>
      </c>
      <c r="I39" s="93">
        <f>Ingresos!I19</f>
        <v/>
      </c>
      <c r="J39" s="93">
        <f>Ingresos!J19</f>
        <v/>
      </c>
      <c r="K39" s="93">
        <f>Ingresos!K19</f>
        <v/>
      </c>
      <c r="L39" s="93">
        <f>Ingresos!L19</f>
        <v/>
      </c>
      <c r="M39" s="93">
        <f>Ingresos!M19</f>
        <v/>
      </c>
      <c r="N39" s="93">
        <f>Ingresos!N19</f>
        <v/>
      </c>
      <c r="O39" s="93">
        <f>Ingresos!O19</f>
        <v/>
      </c>
      <c r="P39" s="93">
        <f>Ingresos!P19</f>
        <v/>
      </c>
      <c r="Q39" s="93">
        <f>Ingresos!Q19</f>
        <v/>
      </c>
      <c r="R39" s="93">
        <f>Ingresos!R19</f>
        <v/>
      </c>
      <c r="S39" s="93">
        <f>Ingresos!S19</f>
        <v/>
      </c>
      <c r="T39" s="93">
        <f>Ingresos!T19</f>
        <v/>
      </c>
      <c r="U39" s="93">
        <f>Ingresos!U19</f>
        <v/>
      </c>
      <c r="V39" s="93">
        <f>Ingresos!V19</f>
        <v/>
      </c>
      <c r="W39" s="93">
        <f>Ingresos!W19</f>
        <v/>
      </c>
      <c r="X39" s="93">
        <f>Ingresos!X19</f>
        <v/>
      </c>
      <c r="Y39" s="93">
        <f>Ingresos!Y19</f>
        <v/>
      </c>
      <c r="Z39" s="93">
        <f>Ingresos!Z19</f>
        <v/>
      </c>
      <c r="AA39" s="93">
        <f>Ingresos!AA19</f>
        <v/>
      </c>
      <c r="AB39" s="93">
        <f>Ingresos!AB19</f>
        <v/>
      </c>
      <c r="AC39" s="93">
        <f>Ingresos!AC19</f>
        <v/>
      </c>
      <c r="AD39" s="93">
        <f>Ingresos!AD19</f>
        <v/>
      </c>
      <c r="AE39" s="93">
        <f>Ingresos!AE19</f>
        <v/>
      </c>
      <c r="AF39" s="93">
        <f>Ingresos!AF19</f>
        <v/>
      </c>
      <c r="AG39" s="93">
        <f>Ingresos!AG19</f>
        <v/>
      </c>
      <c r="AH39" s="93">
        <f>Ingresos!AH19</f>
        <v/>
      </c>
      <c r="AI39" s="93">
        <f>Ingresos!AI19</f>
        <v/>
      </c>
      <c r="AJ39" s="93">
        <f>Ingresos!AJ19</f>
        <v/>
      </c>
      <c r="AK39" s="93">
        <f>Ingresos!AK19</f>
        <v/>
      </c>
      <c r="AL39" s="93">
        <f>Ingresos!AL19</f>
        <v/>
      </c>
      <c r="AM39" s="93">
        <f>Ingresos!AM19</f>
        <v/>
      </c>
    </row>
    <row r="40">
      <c r="B40" s="94" t="inlineStr">
        <is>
          <t>Libre después del presupuesto</t>
        </is>
      </c>
      <c r="D40" s="89">
        <f>D39-D34</f>
        <v/>
      </c>
      <c r="E40" s="89">
        <f>E39-E34</f>
        <v/>
      </c>
      <c r="F40" s="89">
        <f>F39-F34</f>
        <v/>
      </c>
      <c r="G40" s="89">
        <f>G39-G34</f>
        <v/>
      </c>
      <c r="H40" s="89">
        <f>H39-H34</f>
        <v/>
      </c>
      <c r="I40" s="89">
        <f>I39-I34</f>
        <v/>
      </c>
      <c r="J40" s="89">
        <f>J39-J34</f>
        <v/>
      </c>
      <c r="K40" s="89">
        <f>K39-K34</f>
        <v/>
      </c>
      <c r="L40" s="89">
        <f>L39-L34</f>
        <v/>
      </c>
      <c r="M40" s="89">
        <f>M39-M34</f>
        <v/>
      </c>
      <c r="N40" s="89">
        <f>N39-N34</f>
        <v/>
      </c>
      <c r="O40" s="89">
        <f>O39-O34</f>
        <v/>
      </c>
      <c r="P40" s="89">
        <f>P39-P34</f>
        <v/>
      </c>
      <c r="Q40" s="89">
        <f>Q39-Q34</f>
        <v/>
      </c>
      <c r="R40" s="89">
        <f>R39-R34</f>
        <v/>
      </c>
      <c r="S40" s="89">
        <f>S39-S34</f>
        <v/>
      </c>
      <c r="T40" s="89">
        <f>T39-T34</f>
        <v/>
      </c>
      <c r="U40" s="89">
        <f>U39-U34</f>
        <v/>
      </c>
      <c r="V40" s="89">
        <f>V39-V34</f>
        <v/>
      </c>
      <c r="W40" s="89">
        <f>W39-W34</f>
        <v/>
      </c>
      <c r="X40" s="89">
        <f>X39-X34</f>
        <v/>
      </c>
      <c r="Y40" s="89">
        <f>Y39-Y34</f>
        <v/>
      </c>
      <c r="Z40" s="89">
        <f>Z39-Z34</f>
        <v/>
      </c>
      <c r="AA40" s="89">
        <f>AA39-AA34</f>
        <v/>
      </c>
      <c r="AB40" s="89">
        <f>AB39-AB34</f>
        <v/>
      </c>
      <c r="AC40" s="89">
        <f>AC39-AC34</f>
        <v/>
      </c>
      <c r="AD40" s="89">
        <f>AD39-AD34</f>
        <v/>
      </c>
      <c r="AE40" s="89">
        <f>AE39-AE34</f>
        <v/>
      </c>
      <c r="AF40" s="89">
        <f>AF39-AF34</f>
        <v/>
      </c>
      <c r="AG40" s="89">
        <f>AG39-AG34</f>
        <v/>
      </c>
      <c r="AH40" s="89">
        <f>AH39-AH34</f>
        <v/>
      </c>
      <c r="AI40" s="89">
        <f>AI39-AI34</f>
        <v/>
      </c>
      <c r="AJ40" s="89">
        <f>AJ39-AJ34</f>
        <v/>
      </c>
      <c r="AK40" s="89">
        <f>AK39-AK34</f>
        <v/>
      </c>
      <c r="AL40" s="89">
        <f>AL39-AL34</f>
        <v/>
      </c>
      <c r="AM40" s="89">
        <f>AM39-AM34</f>
        <v/>
      </c>
    </row>
    <row r="41">
      <c r="B41" s="28" t="inlineStr">
        <is>
          <t>Si esta fila sale en rojo, tu presupuesto gasta más de lo que entra: ajusta antes de empezar el mes.</t>
        </is>
      </c>
    </row>
    <row r="43">
      <c r="B43" s="68" t="inlineStr">
        <is>
          <t>FERNANDO URIBE · CONSULTOR PATRIMONIAL     @ferxtufuturo · #XTuPatrimonio · WhatsApp 81 2321 9676</t>
        </is>
      </c>
      <c r="C43" s="69" t="n"/>
      <c r="D43" s="69" t="n"/>
      <c r="E43" s="69" t="n"/>
    </row>
  </sheetData>
  <mergeCells count="10">
    <mergeCell ref="AD6:AG6"/>
    <mergeCell ref="B43:E43"/>
    <mergeCell ref="AH6:AK6"/>
    <mergeCell ref="B6:E6"/>
    <mergeCell ref="V6:Y6"/>
    <mergeCell ref="Z6:AC6"/>
    <mergeCell ref="J6:M6"/>
    <mergeCell ref="N6:Q6"/>
    <mergeCell ref="R6:U6"/>
    <mergeCell ref="F6:I6"/>
  </mergeCells>
  <conditionalFormatting sqref="D40:AM40">
    <cfRule type="expression" priority="1" dxfId="3">
      <formula>D40&lt;0</formula>
    </cfRule>
  </conditionalFormatting>
  <dataValidations count="1">
    <dataValidation sqref="C9:C33" showDropDown="0" showInputMessage="0" showErrorMessage="0" allowBlank="1" errorTitle="Tipo" error="Elige Fijo, Variable o Ahorro" type="list">
      <formula1>=Config!$E$11:$E$13</formula1>
    </dataValidation>
  </dataValidations>
  <printOptions horizontalCentered="1"/>
  <pageMargins left="0.3" right="0.3" top="1" bottom="1" header="0.5" footer="0.5"/>
  <pageSetup orientation="landscape" paperSize="1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A6CD38"/>
    <outlinePr summaryBelow="1" summaryRight="1"/>
    <pageSetUpPr fitToPage="1"/>
  </sheetPr>
  <dimension ref="A1:AM22"/>
  <sheetViews>
    <sheetView showGridLines="0" workbookViewId="0">
      <pane xSplit="5" ySplit="8" topLeftCell="F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2" customWidth="1" min="2" max="2"/>
    <col width="11" customWidth="1" min="3" max="3"/>
    <col width="13" customWidth="1" min="4" max="4"/>
    <col width="31" customWidth="1" min="5" max="5"/>
    <col outlineLevel="2" width="11.5" customWidth="1" min="6" max="6"/>
    <col outlineLevel="2" width="11.5" customWidth="1" min="7" max="7"/>
    <col outlineLevel="2" width="11.5" customWidth="1" min="8" max="8"/>
    <col outlineLevel="1" width="12.5" customWidth="1" min="9" max="9"/>
    <col outlineLevel="2" width="11.5" customWidth="1" min="10" max="10"/>
    <col outlineLevel="2" width="11.5" customWidth="1" min="11" max="11"/>
    <col outlineLevel="2" width="11.5" customWidth="1" min="12" max="12"/>
    <col outlineLevel="1" width="12.5" customWidth="1" min="13" max="13"/>
    <col outlineLevel="2" width="11.5" customWidth="1" min="14" max="14"/>
    <col outlineLevel="2" width="11.5" customWidth="1" min="15" max="15"/>
    <col outlineLevel="2" width="11.5" customWidth="1" min="16" max="16"/>
    <col outlineLevel="1" width="12.5" customWidth="1" min="17" max="17"/>
    <col outlineLevel="2" width="11.5" customWidth="1" min="18" max="18"/>
    <col outlineLevel="2" width="11.5" customWidth="1" min="19" max="19"/>
    <col outlineLevel="2" width="11.5" customWidth="1" min="20" max="20"/>
    <col outlineLevel="1" width="12.5" customWidth="1" min="21" max="21"/>
    <col hidden="1" outlineLevel="2" width="11.5" customWidth="1" min="22" max="22"/>
    <col hidden="1" outlineLevel="2" width="11.5" customWidth="1" min="23" max="23"/>
    <col hidden="1" outlineLevel="2" width="11.5" customWidth="1" min="24" max="24"/>
    <col hidden="1" outlineLevel="1" width="12.5" customWidth="1" min="25" max="25"/>
    <col hidden="1" outlineLevel="2" width="11.5" customWidth="1" min="26" max="26"/>
    <col hidden="1" outlineLevel="2" width="11.5" customWidth="1" min="27" max="27"/>
    <col hidden="1" outlineLevel="2" width="11.5" customWidth="1" min="28" max="28"/>
    <col hidden="1" outlineLevel="1" width="12.5" customWidth="1" min="29" max="29"/>
    <col hidden="1" outlineLevel="2" width="11.5" customWidth="1" min="30" max="30"/>
    <col hidden="1" outlineLevel="2" width="11.5" customWidth="1" min="31" max="31"/>
    <col hidden="1" outlineLevel="2" width="11.5" customWidth="1" min="32" max="32"/>
    <col hidden="1" outlineLevel="1" width="12.5" customWidth="1" min="33" max="33"/>
    <col hidden="1" outlineLevel="2" width="11.5" customWidth="1" min="34" max="34"/>
    <col hidden="1" outlineLevel="2" width="11.5" customWidth="1" min="35" max="35"/>
    <col hidden="1" outlineLevel="2" width="11.5" customWidth="1" min="36" max="36"/>
    <col hidden="1" outlineLevel="1" width="12.5" customWidth="1" min="37" max="37"/>
    <col width="13.5" customWidth="1" min="38" max="38"/>
    <col width="13.5" customWidth="1" min="39" max="39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  <c r="W1" s="18" t="n"/>
      <c r="X1" s="18" t="n"/>
      <c r="Y1" s="18" t="n"/>
      <c r="Z1" s="18" t="n"/>
      <c r="AA1" s="18" t="n"/>
      <c r="AB1" s="18" t="n"/>
      <c r="AC1" s="18" t="n"/>
      <c r="AD1" s="18" t="n"/>
      <c r="AE1" s="18" t="n"/>
      <c r="AF1" s="18" t="n"/>
      <c r="AG1" s="18" t="n"/>
      <c r="AH1" s="18" t="n"/>
      <c r="AI1" s="18" t="n"/>
      <c r="AJ1" s="18" t="n"/>
      <c r="AK1" s="18" t="n"/>
      <c r="AL1" s="18" t="n"/>
      <c r="AM1" s="18" t="n"/>
    </row>
    <row r="2" ht="30" customHeight="1">
      <c r="A2" s="18" t="n"/>
      <c r="B2" s="24" t="inlineStr">
        <is>
          <t>Ingresos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18" t="n"/>
      <c r="S2" s="18" t="n"/>
      <c r="T2" s="18" t="n"/>
      <c r="U2" s="18" t="n"/>
      <c r="V2" s="18" t="n"/>
      <c r="W2" s="18" t="n"/>
      <c r="X2" s="18" t="n"/>
      <c r="Y2" s="18" t="n"/>
      <c r="Z2" s="18" t="n"/>
      <c r="AA2" s="18" t="n"/>
      <c r="AB2" s="18" t="n"/>
      <c r="AC2" s="18" t="n"/>
      <c r="AD2" s="18" t="n"/>
      <c r="AE2" s="18" t="n"/>
      <c r="AF2" s="18" t="n"/>
      <c r="AG2" s="18" t="n"/>
      <c r="AH2" s="18" t="n"/>
      <c r="AI2" s="18" t="n"/>
      <c r="AJ2" s="18" t="n"/>
      <c r="AK2" s="18" t="n"/>
      <c r="AL2" s="18" t="n"/>
      <c r="AM2" s="18" t="n"/>
    </row>
    <row r="3" ht="22" customHeight="1">
      <c r="A3" s="18" t="n"/>
      <c r="B3" s="25" t="inlineStr">
        <is>
          <t>Todo lo que entra a casa, mes a mes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  <c r="AK3" s="18" t="n"/>
      <c r="AL3" s="18" t="n"/>
      <c r="AM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  <c r="AJ4" s="4" t="n"/>
      <c r="AK4" s="4" t="n"/>
      <c r="AL4" s="4" t="n"/>
      <c r="AM4" s="4" t="n"/>
    </row>
    <row r="5">
      <c r="B5" s="28" t="inlineStr">
        <is>
          <t>① Escribe el monto MENSUAL en la columna crema y se copia a todos los meses.  ② Si un mes es distinto (aguinaldo, predial, vacaciones), escribe encima de ese mes.</t>
        </is>
      </c>
    </row>
    <row r="6" ht="30" customHeight="1">
      <c r="B6" s="81" t="inlineStr">
        <is>
          <t>Usa  [ – ]  /  [ + ]  arriba de las columnas para esconder o mostrar trimestres. Los trimestres 5 a 8 vienen cerrados.</t>
        </is>
      </c>
      <c r="F6" s="33">
        <f>"Trimestre 1  ·  "&amp;Config!$J$11&amp;" – "&amp;Config!$J$13</f>
        <v/>
      </c>
      <c r="G6" s="34" t="n"/>
      <c r="H6" s="34" t="n"/>
      <c r="I6" s="34" t="n"/>
      <c r="J6" s="82">
        <f>"Trimestre 2  ·  "&amp;Config!$J$14&amp;" – "&amp;Config!$J$16</f>
        <v/>
      </c>
      <c r="K6" s="83" t="n"/>
      <c r="L6" s="83" t="n"/>
      <c r="M6" s="83" t="n"/>
      <c r="N6" s="33">
        <f>"Trimestre 3  ·  "&amp;Config!$J$17&amp;" – "&amp;Config!$J$19</f>
        <v/>
      </c>
      <c r="O6" s="34" t="n"/>
      <c r="P6" s="34" t="n"/>
      <c r="Q6" s="34" t="n"/>
      <c r="R6" s="82">
        <f>"Trimestre 4  ·  "&amp;Config!$J$20&amp;" – "&amp;Config!$J$22</f>
        <v/>
      </c>
      <c r="S6" s="83" t="n"/>
      <c r="T6" s="83" t="n"/>
      <c r="U6" s="83" t="n"/>
      <c r="V6" s="33">
        <f>"Trimestre 5  ·  "&amp;Config!$J$23&amp;" – "&amp;Config!$J$25</f>
        <v/>
      </c>
      <c r="W6" s="34" t="n"/>
      <c r="X6" s="34" t="n"/>
      <c r="Y6" s="34" t="n"/>
      <c r="Z6" s="82">
        <f>"Trimestre 6  ·  "&amp;Config!$J$26&amp;" – "&amp;Config!$J$28</f>
        <v/>
      </c>
      <c r="AA6" s="83" t="n"/>
      <c r="AB6" s="83" t="n"/>
      <c r="AC6" s="83" t="n"/>
      <c r="AD6" s="33">
        <f>"Trimestre 7  ·  "&amp;Config!$J$29&amp;" – "&amp;Config!$J$31</f>
        <v/>
      </c>
      <c r="AE6" s="34" t="n"/>
      <c r="AF6" s="34" t="n"/>
      <c r="AG6" s="34" t="n"/>
      <c r="AH6" s="82">
        <f>"Trimestre 8  ·  "&amp;Config!$J$32&amp;" – "&amp;Config!$J$34</f>
        <v/>
      </c>
      <c r="AI6" s="83" t="n"/>
      <c r="AJ6" s="83" t="n"/>
      <c r="AK6" s="83" t="n"/>
    </row>
    <row r="7" hidden="1">
      <c r="F7" s="84">
        <f>Config!$I$11</f>
        <v/>
      </c>
      <c r="G7" s="84">
        <f>Config!$I$12</f>
        <v/>
      </c>
      <c r="H7" s="84">
        <f>Config!$I$13</f>
        <v/>
      </c>
      <c r="J7" s="84">
        <f>Config!$I$14</f>
        <v/>
      </c>
      <c r="K7" s="84">
        <f>Config!$I$15</f>
        <v/>
      </c>
      <c r="L7" s="84">
        <f>Config!$I$16</f>
        <v/>
      </c>
      <c r="N7" s="84">
        <f>Config!$I$17</f>
        <v/>
      </c>
      <c r="O7" s="84">
        <f>Config!$I$18</f>
        <v/>
      </c>
      <c r="P7" s="84">
        <f>Config!$I$19</f>
        <v/>
      </c>
      <c r="R7" s="84">
        <f>Config!$I$20</f>
        <v/>
      </c>
      <c r="S7" s="84">
        <f>Config!$I$21</f>
        <v/>
      </c>
      <c r="T7" s="84">
        <f>Config!$I$22</f>
        <v/>
      </c>
      <c r="V7" s="84">
        <f>Config!$I$23</f>
        <v/>
      </c>
      <c r="W7" s="84">
        <f>Config!$I$24</f>
        <v/>
      </c>
      <c r="X7" s="84">
        <f>Config!$I$25</f>
        <v/>
      </c>
      <c r="Z7" s="84">
        <f>Config!$I$26</f>
        <v/>
      </c>
      <c r="AA7" s="84">
        <f>Config!$I$27</f>
        <v/>
      </c>
      <c r="AB7" s="84">
        <f>Config!$I$28</f>
        <v/>
      </c>
      <c r="AD7" s="84">
        <f>Config!$I$29</f>
        <v/>
      </c>
      <c r="AE7" s="84">
        <f>Config!$I$30</f>
        <v/>
      </c>
      <c r="AF7" s="84">
        <f>Config!$I$31</f>
        <v/>
      </c>
      <c r="AH7" s="84">
        <f>Config!$I$32</f>
        <v/>
      </c>
      <c r="AI7" s="84">
        <f>Config!$I$33</f>
        <v/>
      </c>
      <c r="AJ7" s="84">
        <f>Config!$I$34</f>
        <v/>
      </c>
    </row>
    <row r="8" ht="28" customHeight="1">
      <c r="B8" s="35" t="inlineStr">
        <is>
          <t>Fuente de ingreso</t>
        </is>
      </c>
      <c r="C8" s="35" t="inlineStr">
        <is>
          <t>¿De quién?</t>
        </is>
      </c>
      <c r="D8" s="35" t="inlineStr">
        <is>
          <t>Mensual</t>
        </is>
      </c>
      <c r="E8" s="35" t="inlineStr">
        <is>
          <t>Tip de Fer</t>
        </is>
      </c>
      <c r="F8" s="35">
        <f>Config!$J$11</f>
        <v/>
      </c>
      <c r="G8" s="35">
        <f>Config!$J$12</f>
        <v/>
      </c>
      <c r="H8" s="35">
        <f>Config!$J$13</f>
        <v/>
      </c>
      <c r="I8" s="35" t="inlineStr">
        <is>
          <t>Total T1</t>
        </is>
      </c>
      <c r="J8" s="35">
        <f>Config!$J$14</f>
        <v/>
      </c>
      <c r="K8" s="35">
        <f>Config!$J$15</f>
        <v/>
      </c>
      <c r="L8" s="35">
        <f>Config!$J$16</f>
        <v/>
      </c>
      <c r="M8" s="35" t="inlineStr">
        <is>
          <t>Total T2</t>
        </is>
      </c>
      <c r="N8" s="35">
        <f>Config!$J$17</f>
        <v/>
      </c>
      <c r="O8" s="35">
        <f>Config!$J$18</f>
        <v/>
      </c>
      <c r="P8" s="35">
        <f>Config!$J$19</f>
        <v/>
      </c>
      <c r="Q8" s="35" t="inlineStr">
        <is>
          <t>Total T3</t>
        </is>
      </c>
      <c r="R8" s="35">
        <f>Config!$J$20</f>
        <v/>
      </c>
      <c r="S8" s="35">
        <f>Config!$J$21</f>
        <v/>
      </c>
      <c r="T8" s="35">
        <f>Config!$J$22</f>
        <v/>
      </c>
      <c r="U8" s="35" t="inlineStr">
        <is>
          <t>Total T4</t>
        </is>
      </c>
      <c r="V8" s="35">
        <f>Config!$J$23</f>
        <v/>
      </c>
      <c r="W8" s="35">
        <f>Config!$J$24</f>
        <v/>
      </c>
      <c r="X8" s="35">
        <f>Config!$J$25</f>
        <v/>
      </c>
      <c r="Y8" s="35" t="inlineStr">
        <is>
          <t>Total T5</t>
        </is>
      </c>
      <c r="Z8" s="35">
        <f>Config!$J$26</f>
        <v/>
      </c>
      <c r="AA8" s="35">
        <f>Config!$J$27</f>
        <v/>
      </c>
      <c r="AB8" s="35">
        <f>Config!$J$28</f>
        <v/>
      </c>
      <c r="AC8" s="35" t="inlineStr">
        <is>
          <t>Total T6</t>
        </is>
      </c>
      <c r="AD8" s="35">
        <f>Config!$J$29</f>
        <v/>
      </c>
      <c r="AE8" s="35">
        <f>Config!$J$30</f>
        <v/>
      </c>
      <c r="AF8" s="35">
        <f>Config!$J$31</f>
        <v/>
      </c>
      <c r="AG8" s="35" t="inlineStr">
        <is>
          <t>Total T7</t>
        </is>
      </c>
      <c r="AH8" s="35">
        <f>Config!$J$32</f>
        <v/>
      </c>
      <c r="AI8" s="35">
        <f>Config!$J$33</f>
        <v/>
      </c>
      <c r="AJ8" s="35">
        <f>Config!$J$34</f>
        <v/>
      </c>
      <c r="AK8" s="35" t="inlineStr">
        <is>
          <t>Total T8</t>
        </is>
      </c>
      <c r="AL8" s="35" t="inlineStr">
        <is>
          <t>Total año 1</t>
        </is>
      </c>
      <c r="AM8" s="35" t="inlineStr">
        <is>
          <t>Total año 2</t>
        </is>
      </c>
    </row>
    <row r="9">
      <c r="B9" s="85" t="inlineStr">
        <is>
          <t>Sueldo 1 (neto)</t>
        </is>
      </c>
      <c r="C9" s="86" t="inlineStr">
        <is>
          <t>Persona 1</t>
        </is>
      </c>
      <c r="D9" s="87" t="n"/>
      <c r="E9" s="88" t="n"/>
      <c r="F9" s="80">
        <f>$D9</f>
        <v/>
      </c>
      <c r="G9" s="80">
        <f>$D9</f>
        <v/>
      </c>
      <c r="H9" s="80">
        <f>$D9</f>
        <v/>
      </c>
      <c r="I9" s="89">
        <f>SUM(F9:H9)</f>
        <v/>
      </c>
      <c r="J9" s="80">
        <f>$D9</f>
        <v/>
      </c>
      <c r="K9" s="80">
        <f>$D9</f>
        <v/>
      </c>
      <c r="L9" s="80">
        <f>$D9</f>
        <v/>
      </c>
      <c r="M9" s="89">
        <f>SUM(J9:L9)</f>
        <v/>
      </c>
      <c r="N9" s="80">
        <f>$D9</f>
        <v/>
      </c>
      <c r="O9" s="80">
        <f>$D9</f>
        <v/>
      </c>
      <c r="P9" s="80">
        <f>$D9</f>
        <v/>
      </c>
      <c r="Q9" s="89">
        <f>SUM(N9:P9)</f>
        <v/>
      </c>
      <c r="R9" s="80">
        <f>$D9</f>
        <v/>
      </c>
      <c r="S9" s="80">
        <f>$D9</f>
        <v/>
      </c>
      <c r="T9" s="80">
        <f>$D9</f>
        <v/>
      </c>
      <c r="U9" s="89">
        <f>SUM(R9:T9)</f>
        <v/>
      </c>
      <c r="V9" s="80">
        <f>$D9</f>
        <v/>
      </c>
      <c r="W9" s="80">
        <f>$D9</f>
        <v/>
      </c>
      <c r="X9" s="80">
        <f>$D9</f>
        <v/>
      </c>
      <c r="Y9" s="89">
        <f>SUM(V9:X9)</f>
        <v/>
      </c>
      <c r="Z9" s="80">
        <f>$D9</f>
        <v/>
      </c>
      <c r="AA9" s="80">
        <f>$D9</f>
        <v/>
      </c>
      <c r="AB9" s="80">
        <f>$D9</f>
        <v/>
      </c>
      <c r="AC9" s="89">
        <f>SUM(Z9:AB9)</f>
        <v/>
      </c>
      <c r="AD9" s="80">
        <f>$D9</f>
        <v/>
      </c>
      <c r="AE9" s="80">
        <f>$D9</f>
        <v/>
      </c>
      <c r="AF9" s="80">
        <f>$D9</f>
        <v/>
      </c>
      <c r="AG9" s="89">
        <f>SUM(AD9:AF9)</f>
        <v/>
      </c>
      <c r="AH9" s="80">
        <f>$D9</f>
        <v/>
      </c>
      <c r="AI9" s="80">
        <f>$D9</f>
        <v/>
      </c>
      <c r="AJ9" s="80">
        <f>$D9</f>
        <v/>
      </c>
      <c r="AK9" s="89">
        <f>SUM(AH9:AJ9)</f>
        <v/>
      </c>
      <c r="AL9" s="89">
        <f>I9+M9+Q9+U9</f>
        <v/>
      </c>
      <c r="AM9" s="89">
        <f>Y9+AC9+AG9+AK9</f>
        <v/>
      </c>
    </row>
    <row r="10">
      <c r="B10" s="85" t="inlineStr">
        <is>
          <t>Sueldo 2 (neto)</t>
        </is>
      </c>
      <c r="C10" s="86" t="inlineStr">
        <is>
          <t>Persona 2</t>
        </is>
      </c>
      <c r="D10" s="87" t="n"/>
      <c r="E10" s="88" t="n"/>
      <c r="F10" s="80">
        <f>$D10</f>
        <v/>
      </c>
      <c r="G10" s="80">
        <f>$D10</f>
        <v/>
      </c>
      <c r="H10" s="80">
        <f>$D10</f>
        <v/>
      </c>
      <c r="I10" s="89">
        <f>SUM(F10:H10)</f>
        <v/>
      </c>
      <c r="J10" s="80">
        <f>$D10</f>
        <v/>
      </c>
      <c r="K10" s="80">
        <f>$D10</f>
        <v/>
      </c>
      <c r="L10" s="80">
        <f>$D10</f>
        <v/>
      </c>
      <c r="M10" s="89">
        <f>SUM(J10:L10)</f>
        <v/>
      </c>
      <c r="N10" s="80">
        <f>$D10</f>
        <v/>
      </c>
      <c r="O10" s="80">
        <f>$D10</f>
        <v/>
      </c>
      <c r="P10" s="80">
        <f>$D10</f>
        <v/>
      </c>
      <c r="Q10" s="89">
        <f>SUM(N10:P10)</f>
        <v/>
      </c>
      <c r="R10" s="80">
        <f>$D10</f>
        <v/>
      </c>
      <c r="S10" s="80">
        <f>$D10</f>
        <v/>
      </c>
      <c r="T10" s="80">
        <f>$D10</f>
        <v/>
      </c>
      <c r="U10" s="89">
        <f>SUM(R10:T10)</f>
        <v/>
      </c>
      <c r="V10" s="80">
        <f>$D10</f>
        <v/>
      </c>
      <c r="W10" s="80">
        <f>$D10</f>
        <v/>
      </c>
      <c r="X10" s="80">
        <f>$D10</f>
        <v/>
      </c>
      <c r="Y10" s="89">
        <f>SUM(V10:X10)</f>
        <v/>
      </c>
      <c r="Z10" s="80">
        <f>$D10</f>
        <v/>
      </c>
      <c r="AA10" s="80">
        <f>$D10</f>
        <v/>
      </c>
      <c r="AB10" s="80">
        <f>$D10</f>
        <v/>
      </c>
      <c r="AC10" s="89">
        <f>SUM(Z10:AB10)</f>
        <v/>
      </c>
      <c r="AD10" s="80">
        <f>$D10</f>
        <v/>
      </c>
      <c r="AE10" s="80">
        <f>$D10</f>
        <v/>
      </c>
      <c r="AF10" s="80">
        <f>$D10</f>
        <v/>
      </c>
      <c r="AG10" s="89">
        <f>SUM(AD10:AF10)</f>
        <v/>
      </c>
      <c r="AH10" s="80">
        <f>$D10</f>
        <v/>
      </c>
      <c r="AI10" s="80">
        <f>$D10</f>
        <v/>
      </c>
      <c r="AJ10" s="80">
        <f>$D10</f>
        <v/>
      </c>
      <c r="AK10" s="89">
        <f>SUM(AH10:AJ10)</f>
        <v/>
      </c>
      <c r="AL10" s="89">
        <f>I10+M10+Q10+U10</f>
        <v/>
      </c>
      <c r="AM10" s="89">
        <f>Y10+AC10+AG10+AK10</f>
        <v/>
      </c>
    </row>
    <row r="11">
      <c r="B11" s="85" t="inlineStr">
        <is>
          <t>Bonos, aguinaldo, utilidades</t>
        </is>
      </c>
      <c r="C11" s="86" t="n"/>
      <c r="D11" s="87" t="n"/>
      <c r="E11" s="88">
        <f>HYPERLINK("https://wa.me/528123219676?text=Hola%20Fer%2C%20vengo%20del%20Mapa%20de%20tu%20Dinero.%20Quiero%20darle%20un%20buen%20destino%20a%20mi%20aguinaldo%20%2F%20bono.","¿Aguinaldo con destino? ›")</f>
        <v/>
      </c>
      <c r="F11" s="80">
        <f>$D11</f>
        <v/>
      </c>
      <c r="G11" s="80">
        <f>$D11</f>
        <v/>
      </c>
      <c r="H11" s="80">
        <f>$D11</f>
        <v/>
      </c>
      <c r="I11" s="89">
        <f>SUM(F11:H11)</f>
        <v/>
      </c>
      <c r="J11" s="80">
        <f>$D11</f>
        <v/>
      </c>
      <c r="K11" s="80">
        <f>$D11</f>
        <v/>
      </c>
      <c r="L11" s="80">
        <f>$D11</f>
        <v/>
      </c>
      <c r="M11" s="89">
        <f>SUM(J11:L11)</f>
        <v/>
      </c>
      <c r="N11" s="80">
        <f>$D11</f>
        <v/>
      </c>
      <c r="O11" s="80">
        <f>$D11</f>
        <v/>
      </c>
      <c r="P11" s="80">
        <f>$D11</f>
        <v/>
      </c>
      <c r="Q11" s="89">
        <f>SUM(N11:P11)</f>
        <v/>
      </c>
      <c r="R11" s="80">
        <f>$D11</f>
        <v/>
      </c>
      <c r="S11" s="80">
        <f>$D11</f>
        <v/>
      </c>
      <c r="T11" s="80">
        <f>$D11</f>
        <v/>
      </c>
      <c r="U11" s="89">
        <f>SUM(R11:T11)</f>
        <v/>
      </c>
      <c r="V11" s="80">
        <f>$D11</f>
        <v/>
      </c>
      <c r="W11" s="80">
        <f>$D11</f>
        <v/>
      </c>
      <c r="X11" s="80">
        <f>$D11</f>
        <v/>
      </c>
      <c r="Y11" s="89">
        <f>SUM(V11:X11)</f>
        <v/>
      </c>
      <c r="Z11" s="80">
        <f>$D11</f>
        <v/>
      </c>
      <c r="AA11" s="80">
        <f>$D11</f>
        <v/>
      </c>
      <c r="AB11" s="80">
        <f>$D11</f>
        <v/>
      </c>
      <c r="AC11" s="89">
        <f>SUM(Z11:AB11)</f>
        <v/>
      </c>
      <c r="AD11" s="80">
        <f>$D11</f>
        <v/>
      </c>
      <c r="AE11" s="80">
        <f>$D11</f>
        <v/>
      </c>
      <c r="AF11" s="80">
        <f>$D11</f>
        <v/>
      </c>
      <c r="AG11" s="89">
        <f>SUM(AD11:AF11)</f>
        <v/>
      </c>
      <c r="AH11" s="80">
        <f>$D11</f>
        <v/>
      </c>
      <c r="AI11" s="80">
        <f>$D11</f>
        <v/>
      </c>
      <c r="AJ11" s="80">
        <f>$D11</f>
        <v/>
      </c>
      <c r="AK11" s="89">
        <f>SUM(AH11:AJ11)</f>
        <v/>
      </c>
      <c r="AL11" s="89">
        <f>I11+M11+Q11+U11</f>
        <v/>
      </c>
      <c r="AM11" s="89">
        <f>Y11+AC11+AG11+AK11</f>
        <v/>
      </c>
    </row>
    <row r="12">
      <c r="B12" s="85" t="inlineStr">
        <is>
          <t>Negocio / honorarios</t>
        </is>
      </c>
      <c r="C12" s="86" t="n"/>
      <c r="D12" s="87" t="n"/>
      <c r="E12" s="88" t="n"/>
      <c r="F12" s="80">
        <f>$D12</f>
        <v/>
      </c>
      <c r="G12" s="80">
        <f>$D12</f>
        <v/>
      </c>
      <c r="H12" s="80">
        <f>$D12</f>
        <v/>
      </c>
      <c r="I12" s="89">
        <f>SUM(F12:H12)</f>
        <v/>
      </c>
      <c r="J12" s="80">
        <f>$D12</f>
        <v/>
      </c>
      <c r="K12" s="80">
        <f>$D12</f>
        <v/>
      </c>
      <c r="L12" s="80">
        <f>$D12</f>
        <v/>
      </c>
      <c r="M12" s="89">
        <f>SUM(J12:L12)</f>
        <v/>
      </c>
      <c r="N12" s="80">
        <f>$D12</f>
        <v/>
      </c>
      <c r="O12" s="80">
        <f>$D12</f>
        <v/>
      </c>
      <c r="P12" s="80">
        <f>$D12</f>
        <v/>
      </c>
      <c r="Q12" s="89">
        <f>SUM(N12:P12)</f>
        <v/>
      </c>
      <c r="R12" s="80">
        <f>$D12</f>
        <v/>
      </c>
      <c r="S12" s="80">
        <f>$D12</f>
        <v/>
      </c>
      <c r="T12" s="80">
        <f>$D12</f>
        <v/>
      </c>
      <c r="U12" s="89">
        <f>SUM(R12:T12)</f>
        <v/>
      </c>
      <c r="V12" s="80">
        <f>$D12</f>
        <v/>
      </c>
      <c r="W12" s="80">
        <f>$D12</f>
        <v/>
      </c>
      <c r="X12" s="80">
        <f>$D12</f>
        <v/>
      </c>
      <c r="Y12" s="89">
        <f>SUM(V12:X12)</f>
        <v/>
      </c>
      <c r="Z12" s="80">
        <f>$D12</f>
        <v/>
      </c>
      <c r="AA12" s="80">
        <f>$D12</f>
        <v/>
      </c>
      <c r="AB12" s="80">
        <f>$D12</f>
        <v/>
      </c>
      <c r="AC12" s="89">
        <f>SUM(Z12:AB12)</f>
        <v/>
      </c>
      <c r="AD12" s="80">
        <f>$D12</f>
        <v/>
      </c>
      <c r="AE12" s="80">
        <f>$D12</f>
        <v/>
      </c>
      <c r="AF12" s="80">
        <f>$D12</f>
        <v/>
      </c>
      <c r="AG12" s="89">
        <f>SUM(AD12:AF12)</f>
        <v/>
      </c>
      <c r="AH12" s="80">
        <f>$D12</f>
        <v/>
      </c>
      <c r="AI12" s="80">
        <f>$D12</f>
        <v/>
      </c>
      <c r="AJ12" s="80">
        <f>$D12</f>
        <v/>
      </c>
      <c r="AK12" s="89">
        <f>SUM(AH12:AJ12)</f>
        <v/>
      </c>
      <c r="AL12" s="89">
        <f>I12+M12+Q12+U12</f>
        <v/>
      </c>
      <c r="AM12" s="89">
        <f>Y12+AC12+AG12+AK12</f>
        <v/>
      </c>
    </row>
    <row r="13">
      <c r="B13" s="85" t="inlineStr">
        <is>
          <t>Rentas</t>
        </is>
      </c>
      <c r="C13" s="86" t="n"/>
      <c r="D13" s="87" t="n"/>
      <c r="E13" s="88" t="n"/>
      <c r="F13" s="80">
        <f>$D13</f>
        <v/>
      </c>
      <c r="G13" s="80">
        <f>$D13</f>
        <v/>
      </c>
      <c r="H13" s="80">
        <f>$D13</f>
        <v/>
      </c>
      <c r="I13" s="89">
        <f>SUM(F13:H13)</f>
        <v/>
      </c>
      <c r="J13" s="80">
        <f>$D13</f>
        <v/>
      </c>
      <c r="K13" s="80">
        <f>$D13</f>
        <v/>
      </c>
      <c r="L13" s="80">
        <f>$D13</f>
        <v/>
      </c>
      <c r="M13" s="89">
        <f>SUM(J13:L13)</f>
        <v/>
      </c>
      <c r="N13" s="80">
        <f>$D13</f>
        <v/>
      </c>
      <c r="O13" s="80">
        <f>$D13</f>
        <v/>
      </c>
      <c r="P13" s="80">
        <f>$D13</f>
        <v/>
      </c>
      <c r="Q13" s="89">
        <f>SUM(N13:P13)</f>
        <v/>
      </c>
      <c r="R13" s="80">
        <f>$D13</f>
        <v/>
      </c>
      <c r="S13" s="80">
        <f>$D13</f>
        <v/>
      </c>
      <c r="T13" s="80">
        <f>$D13</f>
        <v/>
      </c>
      <c r="U13" s="89">
        <f>SUM(R13:T13)</f>
        <v/>
      </c>
      <c r="V13" s="80">
        <f>$D13</f>
        <v/>
      </c>
      <c r="W13" s="80">
        <f>$D13</f>
        <v/>
      </c>
      <c r="X13" s="80">
        <f>$D13</f>
        <v/>
      </c>
      <c r="Y13" s="89">
        <f>SUM(V13:X13)</f>
        <v/>
      </c>
      <c r="Z13" s="80">
        <f>$D13</f>
        <v/>
      </c>
      <c r="AA13" s="80">
        <f>$D13</f>
        <v/>
      </c>
      <c r="AB13" s="80">
        <f>$D13</f>
        <v/>
      </c>
      <c r="AC13" s="89">
        <f>SUM(Z13:AB13)</f>
        <v/>
      </c>
      <c r="AD13" s="80">
        <f>$D13</f>
        <v/>
      </c>
      <c r="AE13" s="80">
        <f>$D13</f>
        <v/>
      </c>
      <c r="AF13" s="80">
        <f>$D13</f>
        <v/>
      </c>
      <c r="AG13" s="89">
        <f>SUM(AD13:AF13)</f>
        <v/>
      </c>
      <c r="AH13" s="80">
        <f>$D13</f>
        <v/>
      </c>
      <c r="AI13" s="80">
        <f>$D13</f>
        <v/>
      </c>
      <c r="AJ13" s="80">
        <f>$D13</f>
        <v/>
      </c>
      <c r="AK13" s="89">
        <f>SUM(AH13:AJ13)</f>
        <v/>
      </c>
      <c r="AL13" s="89">
        <f>I13+M13+Q13+U13</f>
        <v/>
      </c>
      <c r="AM13" s="89">
        <f>Y13+AC13+AG13+AK13</f>
        <v/>
      </c>
    </row>
    <row r="14">
      <c r="B14" s="85" t="inlineStr">
        <is>
          <t>Otros ingresos</t>
        </is>
      </c>
      <c r="C14" s="86" t="n"/>
      <c r="D14" s="87" t="n"/>
      <c r="E14" s="88" t="n"/>
      <c r="F14" s="80">
        <f>$D14</f>
        <v/>
      </c>
      <c r="G14" s="80">
        <f>$D14</f>
        <v/>
      </c>
      <c r="H14" s="80">
        <f>$D14</f>
        <v/>
      </c>
      <c r="I14" s="89">
        <f>SUM(F14:H14)</f>
        <v/>
      </c>
      <c r="J14" s="80">
        <f>$D14</f>
        <v/>
      </c>
      <c r="K14" s="80">
        <f>$D14</f>
        <v/>
      </c>
      <c r="L14" s="80">
        <f>$D14</f>
        <v/>
      </c>
      <c r="M14" s="89">
        <f>SUM(J14:L14)</f>
        <v/>
      </c>
      <c r="N14" s="80">
        <f>$D14</f>
        <v/>
      </c>
      <c r="O14" s="80">
        <f>$D14</f>
        <v/>
      </c>
      <c r="P14" s="80">
        <f>$D14</f>
        <v/>
      </c>
      <c r="Q14" s="89">
        <f>SUM(N14:P14)</f>
        <v/>
      </c>
      <c r="R14" s="80">
        <f>$D14</f>
        <v/>
      </c>
      <c r="S14" s="80">
        <f>$D14</f>
        <v/>
      </c>
      <c r="T14" s="80">
        <f>$D14</f>
        <v/>
      </c>
      <c r="U14" s="89">
        <f>SUM(R14:T14)</f>
        <v/>
      </c>
      <c r="V14" s="80">
        <f>$D14</f>
        <v/>
      </c>
      <c r="W14" s="80">
        <f>$D14</f>
        <v/>
      </c>
      <c r="X14" s="80">
        <f>$D14</f>
        <v/>
      </c>
      <c r="Y14" s="89">
        <f>SUM(V14:X14)</f>
        <v/>
      </c>
      <c r="Z14" s="80">
        <f>$D14</f>
        <v/>
      </c>
      <c r="AA14" s="80">
        <f>$D14</f>
        <v/>
      </c>
      <c r="AB14" s="80">
        <f>$D14</f>
        <v/>
      </c>
      <c r="AC14" s="89">
        <f>SUM(Z14:AB14)</f>
        <v/>
      </c>
      <c r="AD14" s="80">
        <f>$D14</f>
        <v/>
      </c>
      <c r="AE14" s="80">
        <f>$D14</f>
        <v/>
      </c>
      <c r="AF14" s="80">
        <f>$D14</f>
        <v/>
      </c>
      <c r="AG14" s="89">
        <f>SUM(AD14:AF14)</f>
        <v/>
      </c>
      <c r="AH14" s="80">
        <f>$D14</f>
        <v/>
      </c>
      <c r="AI14" s="80">
        <f>$D14</f>
        <v/>
      </c>
      <c r="AJ14" s="80">
        <f>$D14</f>
        <v/>
      </c>
      <c r="AK14" s="89">
        <f>SUM(AH14:AJ14)</f>
        <v/>
      </c>
      <c r="AL14" s="89">
        <f>I14+M14+Q14+U14</f>
        <v/>
      </c>
      <c r="AM14" s="89">
        <f>Y14+AC14+AG14+AK14</f>
        <v/>
      </c>
    </row>
    <row r="15">
      <c r="B15" s="85" t="n"/>
      <c r="C15" s="86" t="n"/>
      <c r="D15" s="87" t="n"/>
      <c r="E15" s="88" t="n"/>
      <c r="F15" s="80">
        <f>$D15</f>
        <v/>
      </c>
      <c r="G15" s="80">
        <f>$D15</f>
        <v/>
      </c>
      <c r="H15" s="80">
        <f>$D15</f>
        <v/>
      </c>
      <c r="I15" s="89">
        <f>SUM(F15:H15)</f>
        <v/>
      </c>
      <c r="J15" s="80">
        <f>$D15</f>
        <v/>
      </c>
      <c r="K15" s="80">
        <f>$D15</f>
        <v/>
      </c>
      <c r="L15" s="80">
        <f>$D15</f>
        <v/>
      </c>
      <c r="M15" s="89">
        <f>SUM(J15:L15)</f>
        <v/>
      </c>
      <c r="N15" s="80">
        <f>$D15</f>
        <v/>
      </c>
      <c r="O15" s="80">
        <f>$D15</f>
        <v/>
      </c>
      <c r="P15" s="80">
        <f>$D15</f>
        <v/>
      </c>
      <c r="Q15" s="89">
        <f>SUM(N15:P15)</f>
        <v/>
      </c>
      <c r="R15" s="80">
        <f>$D15</f>
        <v/>
      </c>
      <c r="S15" s="80">
        <f>$D15</f>
        <v/>
      </c>
      <c r="T15" s="80">
        <f>$D15</f>
        <v/>
      </c>
      <c r="U15" s="89">
        <f>SUM(R15:T15)</f>
        <v/>
      </c>
      <c r="V15" s="80">
        <f>$D15</f>
        <v/>
      </c>
      <c r="W15" s="80">
        <f>$D15</f>
        <v/>
      </c>
      <c r="X15" s="80">
        <f>$D15</f>
        <v/>
      </c>
      <c r="Y15" s="89">
        <f>SUM(V15:X15)</f>
        <v/>
      </c>
      <c r="Z15" s="80">
        <f>$D15</f>
        <v/>
      </c>
      <c r="AA15" s="80">
        <f>$D15</f>
        <v/>
      </c>
      <c r="AB15" s="80">
        <f>$D15</f>
        <v/>
      </c>
      <c r="AC15" s="89">
        <f>SUM(Z15:AB15)</f>
        <v/>
      </c>
      <c r="AD15" s="80">
        <f>$D15</f>
        <v/>
      </c>
      <c r="AE15" s="80">
        <f>$D15</f>
        <v/>
      </c>
      <c r="AF15" s="80">
        <f>$D15</f>
        <v/>
      </c>
      <c r="AG15" s="89">
        <f>SUM(AD15:AF15)</f>
        <v/>
      </c>
      <c r="AH15" s="80">
        <f>$D15</f>
        <v/>
      </c>
      <c r="AI15" s="80">
        <f>$D15</f>
        <v/>
      </c>
      <c r="AJ15" s="80">
        <f>$D15</f>
        <v/>
      </c>
      <c r="AK15" s="89">
        <f>SUM(AH15:AJ15)</f>
        <v/>
      </c>
      <c r="AL15" s="89">
        <f>I15+M15+Q15+U15</f>
        <v/>
      </c>
      <c r="AM15" s="89">
        <f>Y15+AC15+AG15+AK15</f>
        <v/>
      </c>
    </row>
    <row r="16">
      <c r="B16" s="85" t="n"/>
      <c r="C16" s="86" t="n"/>
      <c r="D16" s="87" t="n"/>
      <c r="E16" s="88" t="n"/>
      <c r="F16" s="80">
        <f>$D16</f>
        <v/>
      </c>
      <c r="G16" s="80">
        <f>$D16</f>
        <v/>
      </c>
      <c r="H16" s="80">
        <f>$D16</f>
        <v/>
      </c>
      <c r="I16" s="89">
        <f>SUM(F16:H16)</f>
        <v/>
      </c>
      <c r="J16" s="80">
        <f>$D16</f>
        <v/>
      </c>
      <c r="K16" s="80">
        <f>$D16</f>
        <v/>
      </c>
      <c r="L16" s="80">
        <f>$D16</f>
        <v/>
      </c>
      <c r="M16" s="89">
        <f>SUM(J16:L16)</f>
        <v/>
      </c>
      <c r="N16" s="80">
        <f>$D16</f>
        <v/>
      </c>
      <c r="O16" s="80">
        <f>$D16</f>
        <v/>
      </c>
      <c r="P16" s="80">
        <f>$D16</f>
        <v/>
      </c>
      <c r="Q16" s="89">
        <f>SUM(N16:P16)</f>
        <v/>
      </c>
      <c r="R16" s="80">
        <f>$D16</f>
        <v/>
      </c>
      <c r="S16" s="80">
        <f>$D16</f>
        <v/>
      </c>
      <c r="T16" s="80">
        <f>$D16</f>
        <v/>
      </c>
      <c r="U16" s="89">
        <f>SUM(R16:T16)</f>
        <v/>
      </c>
      <c r="V16" s="80">
        <f>$D16</f>
        <v/>
      </c>
      <c r="W16" s="80">
        <f>$D16</f>
        <v/>
      </c>
      <c r="X16" s="80">
        <f>$D16</f>
        <v/>
      </c>
      <c r="Y16" s="89">
        <f>SUM(V16:X16)</f>
        <v/>
      </c>
      <c r="Z16" s="80">
        <f>$D16</f>
        <v/>
      </c>
      <c r="AA16" s="80">
        <f>$D16</f>
        <v/>
      </c>
      <c r="AB16" s="80">
        <f>$D16</f>
        <v/>
      </c>
      <c r="AC16" s="89">
        <f>SUM(Z16:AB16)</f>
        <v/>
      </c>
      <c r="AD16" s="80">
        <f>$D16</f>
        <v/>
      </c>
      <c r="AE16" s="80">
        <f>$D16</f>
        <v/>
      </c>
      <c r="AF16" s="80">
        <f>$D16</f>
        <v/>
      </c>
      <c r="AG16" s="89">
        <f>SUM(AD16:AF16)</f>
        <v/>
      </c>
      <c r="AH16" s="80">
        <f>$D16</f>
        <v/>
      </c>
      <c r="AI16" s="80">
        <f>$D16</f>
        <v/>
      </c>
      <c r="AJ16" s="80">
        <f>$D16</f>
        <v/>
      </c>
      <c r="AK16" s="89">
        <f>SUM(AH16:AJ16)</f>
        <v/>
      </c>
      <c r="AL16" s="89">
        <f>I16+M16+Q16+U16</f>
        <v/>
      </c>
      <c r="AM16" s="89">
        <f>Y16+AC16+AG16+AK16</f>
        <v/>
      </c>
    </row>
    <row r="17">
      <c r="B17" s="85" t="n"/>
      <c r="C17" s="86" t="n"/>
      <c r="D17" s="87" t="n"/>
      <c r="E17" s="88" t="n"/>
      <c r="F17" s="80">
        <f>$D17</f>
        <v/>
      </c>
      <c r="G17" s="80">
        <f>$D17</f>
        <v/>
      </c>
      <c r="H17" s="80">
        <f>$D17</f>
        <v/>
      </c>
      <c r="I17" s="89">
        <f>SUM(F17:H17)</f>
        <v/>
      </c>
      <c r="J17" s="80">
        <f>$D17</f>
        <v/>
      </c>
      <c r="K17" s="80">
        <f>$D17</f>
        <v/>
      </c>
      <c r="L17" s="80">
        <f>$D17</f>
        <v/>
      </c>
      <c r="M17" s="89">
        <f>SUM(J17:L17)</f>
        <v/>
      </c>
      <c r="N17" s="80">
        <f>$D17</f>
        <v/>
      </c>
      <c r="O17" s="80">
        <f>$D17</f>
        <v/>
      </c>
      <c r="P17" s="80">
        <f>$D17</f>
        <v/>
      </c>
      <c r="Q17" s="89">
        <f>SUM(N17:P17)</f>
        <v/>
      </c>
      <c r="R17" s="80">
        <f>$D17</f>
        <v/>
      </c>
      <c r="S17" s="80">
        <f>$D17</f>
        <v/>
      </c>
      <c r="T17" s="80">
        <f>$D17</f>
        <v/>
      </c>
      <c r="U17" s="89">
        <f>SUM(R17:T17)</f>
        <v/>
      </c>
      <c r="V17" s="80">
        <f>$D17</f>
        <v/>
      </c>
      <c r="W17" s="80">
        <f>$D17</f>
        <v/>
      </c>
      <c r="X17" s="80">
        <f>$D17</f>
        <v/>
      </c>
      <c r="Y17" s="89">
        <f>SUM(V17:X17)</f>
        <v/>
      </c>
      <c r="Z17" s="80">
        <f>$D17</f>
        <v/>
      </c>
      <c r="AA17" s="80">
        <f>$D17</f>
        <v/>
      </c>
      <c r="AB17" s="80">
        <f>$D17</f>
        <v/>
      </c>
      <c r="AC17" s="89">
        <f>SUM(Z17:AB17)</f>
        <v/>
      </c>
      <c r="AD17" s="80">
        <f>$D17</f>
        <v/>
      </c>
      <c r="AE17" s="80">
        <f>$D17</f>
        <v/>
      </c>
      <c r="AF17" s="80">
        <f>$D17</f>
        <v/>
      </c>
      <c r="AG17" s="89">
        <f>SUM(AD17:AF17)</f>
        <v/>
      </c>
      <c r="AH17" s="80">
        <f>$D17</f>
        <v/>
      </c>
      <c r="AI17" s="80">
        <f>$D17</f>
        <v/>
      </c>
      <c r="AJ17" s="80">
        <f>$D17</f>
        <v/>
      </c>
      <c r="AK17" s="89">
        <f>SUM(AH17:AJ17)</f>
        <v/>
      </c>
      <c r="AL17" s="89">
        <f>I17+M17+Q17+U17</f>
        <v/>
      </c>
      <c r="AM17" s="89">
        <f>Y17+AC17+AG17+AK17</f>
        <v/>
      </c>
    </row>
    <row r="18">
      <c r="B18" s="85" t="n"/>
      <c r="C18" s="86" t="n"/>
      <c r="D18" s="87" t="n"/>
      <c r="E18" s="88" t="n"/>
      <c r="F18" s="80">
        <f>$D18</f>
        <v/>
      </c>
      <c r="G18" s="80">
        <f>$D18</f>
        <v/>
      </c>
      <c r="H18" s="80">
        <f>$D18</f>
        <v/>
      </c>
      <c r="I18" s="89">
        <f>SUM(F18:H18)</f>
        <v/>
      </c>
      <c r="J18" s="80">
        <f>$D18</f>
        <v/>
      </c>
      <c r="K18" s="80">
        <f>$D18</f>
        <v/>
      </c>
      <c r="L18" s="80">
        <f>$D18</f>
        <v/>
      </c>
      <c r="M18" s="89">
        <f>SUM(J18:L18)</f>
        <v/>
      </c>
      <c r="N18" s="80">
        <f>$D18</f>
        <v/>
      </c>
      <c r="O18" s="80">
        <f>$D18</f>
        <v/>
      </c>
      <c r="P18" s="80">
        <f>$D18</f>
        <v/>
      </c>
      <c r="Q18" s="89">
        <f>SUM(N18:P18)</f>
        <v/>
      </c>
      <c r="R18" s="80">
        <f>$D18</f>
        <v/>
      </c>
      <c r="S18" s="80">
        <f>$D18</f>
        <v/>
      </c>
      <c r="T18" s="80">
        <f>$D18</f>
        <v/>
      </c>
      <c r="U18" s="89">
        <f>SUM(R18:T18)</f>
        <v/>
      </c>
      <c r="V18" s="80">
        <f>$D18</f>
        <v/>
      </c>
      <c r="W18" s="80">
        <f>$D18</f>
        <v/>
      </c>
      <c r="X18" s="80">
        <f>$D18</f>
        <v/>
      </c>
      <c r="Y18" s="89">
        <f>SUM(V18:X18)</f>
        <v/>
      </c>
      <c r="Z18" s="80">
        <f>$D18</f>
        <v/>
      </c>
      <c r="AA18" s="80">
        <f>$D18</f>
        <v/>
      </c>
      <c r="AB18" s="80">
        <f>$D18</f>
        <v/>
      </c>
      <c r="AC18" s="89">
        <f>SUM(Z18:AB18)</f>
        <v/>
      </c>
      <c r="AD18" s="80">
        <f>$D18</f>
        <v/>
      </c>
      <c r="AE18" s="80">
        <f>$D18</f>
        <v/>
      </c>
      <c r="AF18" s="80">
        <f>$D18</f>
        <v/>
      </c>
      <c r="AG18" s="89">
        <f>SUM(AD18:AF18)</f>
        <v/>
      </c>
      <c r="AH18" s="80">
        <f>$D18</f>
        <v/>
      </c>
      <c r="AI18" s="80">
        <f>$D18</f>
        <v/>
      </c>
      <c r="AJ18" s="80">
        <f>$D18</f>
        <v/>
      </c>
      <c r="AK18" s="89">
        <f>SUM(AH18:AJ18)</f>
        <v/>
      </c>
      <c r="AL18" s="89">
        <f>I18+M18+Q18+U18</f>
        <v/>
      </c>
      <c r="AM18" s="89">
        <f>Y18+AC18+AG18+AK18</f>
        <v/>
      </c>
    </row>
    <row r="19" ht="22" customHeight="1">
      <c r="B19" s="60" t="inlineStr">
        <is>
          <t>TOTAL INGRESOS</t>
        </is>
      </c>
      <c r="C19" s="60" t="n"/>
      <c r="D19" s="60">
        <f>SUM(D9:D18)</f>
        <v/>
      </c>
      <c r="E19" s="60">
        <f>SUM(E9:E18)</f>
        <v/>
      </c>
      <c r="F19" s="60">
        <f>SUM(F9:F18)</f>
        <v/>
      </c>
      <c r="G19" s="60">
        <f>SUM(G9:G18)</f>
        <v/>
      </c>
      <c r="H19" s="60">
        <f>SUM(H9:H18)</f>
        <v/>
      </c>
      <c r="I19" s="60">
        <f>SUM(I9:I18)</f>
        <v/>
      </c>
      <c r="J19" s="60">
        <f>SUM(J9:J18)</f>
        <v/>
      </c>
      <c r="K19" s="60">
        <f>SUM(K9:K18)</f>
        <v/>
      </c>
      <c r="L19" s="60">
        <f>SUM(L9:L18)</f>
        <v/>
      </c>
      <c r="M19" s="60">
        <f>SUM(M9:M18)</f>
        <v/>
      </c>
      <c r="N19" s="60">
        <f>SUM(N9:N18)</f>
        <v/>
      </c>
      <c r="O19" s="60">
        <f>SUM(O9:O18)</f>
        <v/>
      </c>
      <c r="P19" s="60">
        <f>SUM(P9:P18)</f>
        <v/>
      </c>
      <c r="Q19" s="60">
        <f>SUM(Q9:Q18)</f>
        <v/>
      </c>
      <c r="R19" s="60">
        <f>SUM(R9:R18)</f>
        <v/>
      </c>
      <c r="S19" s="60">
        <f>SUM(S9:S18)</f>
        <v/>
      </c>
      <c r="T19" s="60">
        <f>SUM(T9:T18)</f>
        <v/>
      </c>
      <c r="U19" s="60">
        <f>SUM(U9:U18)</f>
        <v/>
      </c>
      <c r="V19" s="60">
        <f>SUM(V9:V18)</f>
        <v/>
      </c>
      <c r="W19" s="60">
        <f>SUM(W9:W18)</f>
        <v/>
      </c>
      <c r="X19" s="60">
        <f>SUM(X9:X18)</f>
        <v/>
      </c>
      <c r="Y19" s="60">
        <f>SUM(Y9:Y18)</f>
        <v/>
      </c>
      <c r="Z19" s="60">
        <f>SUM(Z9:Z18)</f>
        <v/>
      </c>
      <c r="AA19" s="60">
        <f>SUM(AA9:AA18)</f>
        <v/>
      </c>
      <c r="AB19" s="60">
        <f>SUM(AB9:AB18)</f>
        <v/>
      </c>
      <c r="AC19" s="60">
        <f>SUM(AC9:AC18)</f>
        <v/>
      </c>
      <c r="AD19" s="60">
        <f>SUM(AD9:AD18)</f>
        <v/>
      </c>
      <c r="AE19" s="60">
        <f>SUM(AE9:AE18)</f>
        <v/>
      </c>
      <c r="AF19" s="60">
        <f>SUM(AF9:AF18)</f>
        <v/>
      </c>
      <c r="AG19" s="60">
        <f>SUM(AG9:AG18)</f>
        <v/>
      </c>
      <c r="AH19" s="60">
        <f>SUM(AH9:AH18)</f>
        <v/>
      </c>
      <c r="AI19" s="60">
        <f>SUM(AI9:AI18)</f>
        <v/>
      </c>
      <c r="AJ19" s="60">
        <f>SUM(AJ9:AJ18)</f>
        <v/>
      </c>
      <c r="AK19" s="60">
        <f>SUM(AK9:AK18)</f>
        <v/>
      </c>
      <c r="AL19" s="60">
        <f>SUM(AL9:AL18)</f>
        <v/>
      </c>
      <c r="AM19" s="60">
        <f>SUM(AM9:AM18)</f>
        <v/>
      </c>
    </row>
    <row r="22">
      <c r="B22" s="68" t="inlineStr">
        <is>
          <t>FERNANDO URIBE · CONSULTOR PATRIMONIAL     @ferxtufuturo · #XTuPatrimonio · WhatsApp 81 2321 9676</t>
        </is>
      </c>
      <c r="C22" s="69" t="n"/>
      <c r="D22" s="69" t="n"/>
      <c r="E22" s="69" t="n"/>
    </row>
  </sheetData>
  <mergeCells count="10">
    <mergeCell ref="AD6:AG6"/>
    <mergeCell ref="AH6:AK6"/>
    <mergeCell ref="B6:E6"/>
    <mergeCell ref="V6:Y6"/>
    <mergeCell ref="Z6:AC6"/>
    <mergeCell ref="J6:M6"/>
    <mergeCell ref="N6:Q6"/>
    <mergeCell ref="R6:U6"/>
    <mergeCell ref="B22:E22"/>
    <mergeCell ref="F6:I6"/>
  </mergeCells>
  <printOptions horizontalCentered="1"/>
  <pageMargins left="0.3" right="0.3" top="1" bottom="1" header="0.5" footer="0.5"/>
  <pageSetup orientation="landscape" paperSize="1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4E63D9"/>
    <outlinePr summaryBelow="1" summaryRight="1"/>
    <pageSetUpPr fitToPage="1"/>
  </sheetPr>
  <dimension ref="A1:K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5" customWidth="1" min="4" max="4"/>
    <col width="15" customWidth="1" min="5" max="5"/>
    <col width="9" customWidth="1" min="6" max="6"/>
    <col width="16" customWidth="1" min="7" max="7"/>
    <col width="15" customWidth="1" min="8" max="8"/>
    <col width="10" customWidth="1" min="9" max="9"/>
    <col width="16" customWidth="1" min="10" max="10"/>
    <col width="24" customWidth="1" min="11" max="11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</row>
    <row r="2" ht="30" customHeight="1">
      <c r="A2" s="18" t="n"/>
      <c r="B2" s="24" t="inlineStr">
        <is>
          <t>Mi Futuro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</row>
    <row r="3" ht="22" customHeight="1">
      <c r="A3" s="18" t="n"/>
      <c r="B3" s="25" t="inlineStr">
        <is>
          <t>Lo que estás construyendo, y cuánto te falta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B5" s="28" t="inlineStr">
        <is>
          <t>Escribe para qué ahorras, cuánto necesitas y para cuándo. Te digo cuánto apartar cada mes.</t>
        </is>
      </c>
    </row>
    <row r="7" ht="26" customHeight="1">
      <c r="B7" s="35" t="inlineStr">
        <is>
          <t>¿Para qué ahorro?</t>
        </is>
      </c>
      <c r="C7" s="35" t="inlineStr">
        <is>
          <t>¿Para cuándo?</t>
        </is>
      </c>
      <c r="D7" s="35" t="inlineStr">
        <is>
          <t>¿Cuánto necesito?</t>
        </is>
      </c>
      <c r="E7" s="35" t="inlineStr">
        <is>
          <t>¿Cuánto llevo?</t>
        </is>
      </c>
      <c r="F7" s="35" t="inlineStr">
        <is>
          <t>Avance</t>
        </is>
      </c>
      <c r="G7" s="35" t="inlineStr"/>
      <c r="H7" s="35" t="inlineStr">
        <is>
          <t>Me falta</t>
        </is>
      </c>
      <c r="I7" s="35" t="inlineStr">
        <is>
          <t>Meses</t>
        </is>
      </c>
      <c r="J7" s="35" t="inlineStr">
        <is>
          <t>Apartar al mes</t>
        </is>
      </c>
      <c r="K7" s="35" t="inlineStr">
        <is>
          <t>Tip de Fer</t>
        </is>
      </c>
    </row>
    <row r="8" ht="24" customHeight="1">
      <c r="B8" s="95" t="inlineStr">
        <is>
          <t>Fondo de emergencia</t>
        </is>
      </c>
      <c r="C8" s="96" t="n">
        <v>46722</v>
      </c>
      <c r="D8" s="80">
        <f>6*SUMIF(Presupuesto!$C$9:$C$33,"Fijo",Presupuesto!$D$9:$D$33)</f>
        <v/>
      </c>
      <c r="E8" s="80" t="n"/>
      <c r="F8" s="97">
        <f>IF(OR(B8="",N(D8)=0),"",MIN(1,E8/D8))</f>
        <v/>
      </c>
      <c r="G8" s="98">
        <f>IF(F8="","",REPT("█",ROUND(F8*10,0))&amp;REPT("░",10-ROUND(F8*10,0)))</f>
        <v/>
      </c>
      <c r="H8" s="99">
        <f>IF(OR(B8="",N(D8)=0),"",MAX(0,D8-E8))</f>
        <v/>
      </c>
      <c r="I8" s="100">
        <f>IF(C8="","",MAX(1,(YEAR(C8)-YEAR(TODAY()))*12+MONTH(C8)-MONTH(TODAY())))</f>
        <v/>
      </c>
      <c r="J8" s="101">
        <f>IF(OR(H8="",I8=""),"",H8/I8)</f>
        <v/>
      </c>
      <c r="K8" s="102">
        <f>HYPERLINK("https://wa.me/528123219676?text=Hola%20Fer%2C%20vengo%20del%20Mapa%20de%20tu%20Dinero.%20Quiero%20armar%20bien%20mi%20fondo%20de%20emergencia.","¿Cuántos meses necesitas? ›")</f>
        <v/>
      </c>
    </row>
    <row r="9" ht="24" customHeight="1">
      <c r="B9" s="95" t="inlineStr">
        <is>
          <t>Retiro</t>
        </is>
      </c>
      <c r="C9" s="96" t="n"/>
      <c r="D9" s="80" t="n"/>
      <c r="E9" s="80" t="n"/>
      <c r="F9" s="97">
        <f>IF(OR(B9="",N(D9)=0),"",MIN(1,E9/D9))</f>
        <v/>
      </c>
      <c r="G9" s="98">
        <f>IF(F9="","",REPT("█",ROUND(F9*10,0))&amp;REPT("░",10-ROUND(F9*10,0)))</f>
        <v/>
      </c>
      <c r="H9" s="99">
        <f>IF(OR(B9="",N(D9)=0),"",MAX(0,D9-E9))</f>
        <v/>
      </c>
      <c r="I9" s="100">
        <f>IF(C9="","",MAX(1,(YEAR(C9)-YEAR(TODAY()))*12+MONTH(C9)-MONTH(TODAY())))</f>
        <v/>
      </c>
      <c r="J9" s="101">
        <f>IF(OR(H9="",I9=""),"",H9/I9)</f>
        <v/>
      </c>
      <c r="K9" s="102">
        <f>HYPERLINK("https://wa.me/528123219676?text=Hola%20Fer%2C%20vengo%20del%20Mapa%20de%20tu%20Dinero.%20Quiero%20una%20sesi%C3%B3n%20de%20claridad%20patrimonial%20sobre%20mi%20retiro.","Hazlo deducible (PPR) ›")</f>
        <v/>
      </c>
    </row>
    <row r="10" ht="24" customHeight="1">
      <c r="B10" s="95" t="inlineStr">
        <is>
          <t>Universidad de los hijos</t>
        </is>
      </c>
      <c r="C10" s="96" t="n"/>
      <c r="D10" s="80" t="n"/>
      <c r="E10" s="80" t="n"/>
      <c r="F10" s="97">
        <f>IF(OR(B10="",N(D10)=0),"",MIN(1,E10/D10))</f>
        <v/>
      </c>
      <c r="G10" s="98">
        <f>IF(F10="","",REPT("█",ROUND(F10*10,0))&amp;REPT("░",10-ROUND(F10*10,0)))</f>
        <v/>
      </c>
      <c r="H10" s="99">
        <f>IF(OR(B10="",N(D10)=0),"",MAX(0,D10-E10))</f>
        <v/>
      </c>
      <c r="I10" s="100">
        <f>IF(C10="","",MAX(1,(YEAR(C10)-YEAR(TODAY()))*12+MONTH(C10)-MONTH(TODAY())))</f>
        <v/>
      </c>
      <c r="J10" s="101">
        <f>IF(OR(H10="",I10=""),"",H10/I10)</f>
        <v/>
      </c>
      <c r="K10" s="102">
        <f>HYPERLINK("https://wa.me/528123219676?text=Hola%20Fer%2C%20vengo%20del%20Mapa%20de%20tu%20Dinero.%20Quiero%20asegurar%20la%20universidad%20de%20mis%20hijos.","Asegura su carrera ›")</f>
        <v/>
      </c>
    </row>
    <row r="11" ht="24" customHeight="1">
      <c r="B11" s="95" t="inlineStr">
        <is>
          <t>Enganche / casa</t>
        </is>
      </c>
      <c r="C11" s="96" t="n"/>
      <c r="D11" s="80" t="n"/>
      <c r="E11" s="80" t="n"/>
      <c r="F11" s="97">
        <f>IF(OR(B11="",N(D11)=0),"",MIN(1,E11/D11))</f>
        <v/>
      </c>
      <c r="G11" s="98">
        <f>IF(F11="","",REPT("█",ROUND(F11*10,0))&amp;REPT("░",10-ROUND(F11*10,0)))</f>
        <v/>
      </c>
      <c r="H11" s="99">
        <f>IF(OR(B11="",N(D11)=0),"",MAX(0,D11-E11))</f>
        <v/>
      </c>
      <c r="I11" s="100">
        <f>IF(C11="","",MAX(1,(YEAR(C11)-YEAR(TODAY()))*12+MONTH(C11)-MONTH(TODAY())))</f>
        <v/>
      </c>
      <c r="J11" s="101">
        <f>IF(OR(H11="",I11=""),"",H11/I11)</f>
        <v/>
      </c>
      <c r="K11" s="102">
        <f>HYPERLINK("https://wa.me/528123219676?text=Hola%20Fer%2C%20vengo%20del%20Mapa%20de%20tu%20Dinero.%20Quiero%20platicar%20sobre%20mi%20patrimonio.","Protege lo que construyes ›")</f>
        <v/>
      </c>
    </row>
    <row r="12" ht="24" customHeight="1">
      <c r="B12" s="95" t="inlineStr">
        <is>
          <t>Viaje familiar</t>
        </is>
      </c>
      <c r="C12" s="96" t="n"/>
      <c r="D12" s="80" t="n"/>
      <c r="E12" s="80" t="n"/>
      <c r="F12" s="97">
        <f>IF(OR(B12="",N(D12)=0),"",MIN(1,E12/D12))</f>
        <v/>
      </c>
      <c r="G12" s="98">
        <f>IF(F12="","",REPT("█",ROUND(F12*10,0))&amp;REPT("░",10-ROUND(F12*10,0)))</f>
        <v/>
      </c>
      <c r="H12" s="99">
        <f>IF(OR(B12="",N(D12)=0),"",MAX(0,D12-E12))</f>
        <v/>
      </c>
      <c r="I12" s="100">
        <f>IF(C12="","",MAX(1,(YEAR(C12)-YEAR(TODAY()))*12+MONTH(C12)-MONTH(TODAY())))</f>
        <v/>
      </c>
      <c r="J12" s="101">
        <f>IF(OR(H12="",I12=""),"",H12/I12)</f>
        <v/>
      </c>
      <c r="K12" s="102" t="n"/>
    </row>
    <row r="13" ht="24" customHeight="1">
      <c r="B13" s="95" t="inlineStr">
        <is>
          <t>Cambio de auto</t>
        </is>
      </c>
      <c r="C13" s="96" t="n"/>
      <c r="D13" s="80" t="n"/>
      <c r="E13" s="80" t="n"/>
      <c r="F13" s="97">
        <f>IF(OR(B13="",N(D13)=0),"",MIN(1,E13/D13))</f>
        <v/>
      </c>
      <c r="G13" s="98">
        <f>IF(F13="","",REPT("█",ROUND(F13*10,0))&amp;REPT("░",10-ROUND(F13*10,0)))</f>
        <v/>
      </c>
      <c r="H13" s="99">
        <f>IF(OR(B13="",N(D13)=0),"",MAX(0,D13-E13))</f>
        <v/>
      </c>
      <c r="I13" s="100">
        <f>IF(C13="","",MAX(1,(YEAR(C13)-YEAR(TODAY()))*12+MONTH(C13)-MONTH(TODAY())))</f>
        <v/>
      </c>
      <c r="J13" s="101">
        <f>IF(OR(H13="",I13=""),"",H13/I13)</f>
        <v/>
      </c>
      <c r="K13" s="102" t="n"/>
    </row>
    <row r="14" ht="24" customHeight="1">
      <c r="B14" s="95" t="n"/>
      <c r="C14" s="96" t="n"/>
      <c r="D14" s="80" t="n"/>
      <c r="E14" s="80" t="n"/>
      <c r="F14" s="97">
        <f>IF(OR(B14="",N(D14)=0),"",MIN(1,E14/D14))</f>
        <v/>
      </c>
      <c r="G14" s="98">
        <f>IF(F14="","",REPT("█",ROUND(F14*10,0))&amp;REPT("░",10-ROUND(F14*10,0)))</f>
        <v/>
      </c>
      <c r="H14" s="99">
        <f>IF(OR(B14="",N(D14)=0),"",MAX(0,D14-E14))</f>
        <v/>
      </c>
      <c r="I14" s="100">
        <f>IF(C14="","",MAX(1,(YEAR(C14)-YEAR(TODAY()))*12+MONTH(C14)-MONTH(TODAY())))</f>
        <v/>
      </c>
      <c r="J14" s="101">
        <f>IF(OR(H14="",I14=""),"",H14/I14)</f>
        <v/>
      </c>
      <c r="K14" s="102" t="n"/>
    </row>
    <row r="15" ht="24" customHeight="1">
      <c r="B15" s="95" t="n"/>
      <c r="C15" s="96" t="n"/>
      <c r="D15" s="80" t="n"/>
      <c r="E15" s="80" t="n"/>
      <c r="F15" s="97">
        <f>IF(OR(B15="",N(D15)=0),"",MIN(1,E15/D15))</f>
        <v/>
      </c>
      <c r="G15" s="98">
        <f>IF(F15="","",REPT("█",ROUND(F15*10,0))&amp;REPT("░",10-ROUND(F15*10,0)))</f>
        <v/>
      </c>
      <c r="H15" s="99">
        <f>IF(OR(B15="",N(D15)=0),"",MAX(0,D15-E15))</f>
        <v/>
      </c>
      <c r="I15" s="100">
        <f>IF(C15="","",MAX(1,(YEAR(C15)-YEAR(TODAY()))*12+MONTH(C15)-MONTH(TODAY())))</f>
        <v/>
      </c>
      <c r="J15" s="101">
        <f>IF(OR(H15="",I15=""),"",H15/I15)</f>
        <v/>
      </c>
      <c r="K15" s="102" t="n"/>
    </row>
    <row r="16" ht="24" customHeight="1">
      <c r="B16" s="95" t="n"/>
      <c r="C16" s="96" t="n"/>
      <c r="D16" s="80" t="n"/>
      <c r="E16" s="80" t="n"/>
      <c r="F16" s="97">
        <f>IF(OR(B16="",N(D16)=0),"",MIN(1,E16/D16))</f>
        <v/>
      </c>
      <c r="G16" s="98">
        <f>IF(F16="","",REPT("█",ROUND(F16*10,0))&amp;REPT("░",10-ROUND(F16*10,0)))</f>
        <v/>
      </c>
      <c r="H16" s="99">
        <f>IF(OR(B16="",N(D16)=0),"",MAX(0,D16-E16))</f>
        <v/>
      </c>
      <c r="I16" s="100">
        <f>IF(C16="","",MAX(1,(YEAR(C16)-YEAR(TODAY()))*12+MONTH(C16)-MONTH(TODAY())))</f>
        <v/>
      </c>
      <c r="J16" s="101">
        <f>IF(OR(H16="",I16=""),"",H16/I16)</f>
        <v/>
      </c>
      <c r="K16" s="102" t="n"/>
    </row>
    <row r="18">
      <c r="B18" s="103" t="inlineStr">
        <is>
          <t>“Apartar al mes” no considera rendimientos ni inflación: es la cuenta más conservadora. Con la estrategia correcta, ese monto puede bajar y parte puede ser deducible. Si te hace sentido, agenda una sesión de claridad patrimonial de 20 minutos.</t>
        </is>
      </c>
      <c r="C18" s="18" t="n"/>
      <c r="D18" s="18" t="n"/>
      <c r="E18" s="18" t="n"/>
      <c r="F18" s="18" t="n"/>
      <c r="G18" s="18" t="n"/>
      <c r="H18" s="18" t="n"/>
      <c r="I18" s="18" t="n"/>
      <c r="J18" s="67">
        <f>HYPERLINK("https://wa.me/528123219676?text=Hola%20Fer%2C%20vengo%20del%20Mapa%20de%20tu%20Dinero%20y%20quiero%20agendar%20mi%20sesi%C3%B3n%20de%20claridad%20patrimonial.","Agendar por WhatsApp ›")</f>
        <v/>
      </c>
    </row>
    <row r="19">
      <c r="B19" s="18" t="n"/>
      <c r="C19" s="18" t="n"/>
      <c r="D19" s="18" t="n"/>
      <c r="E19" s="18" t="n"/>
      <c r="F19" s="18" t="n"/>
      <c r="G19" s="18" t="n"/>
      <c r="H19" s="18" t="n"/>
      <c r="I19" s="18" t="n"/>
    </row>
    <row r="20">
      <c r="B20" s="18" t="n"/>
      <c r="C20" s="18" t="n"/>
      <c r="D20" s="18" t="n"/>
      <c r="E20" s="18" t="n"/>
      <c r="F20" s="18" t="n"/>
      <c r="G20" s="18" t="n"/>
      <c r="H20" s="18" t="n"/>
      <c r="I20" s="18" t="n"/>
    </row>
    <row r="23">
      <c r="B23" s="68" t="inlineStr">
        <is>
          <t>FERNANDO URIBE · CONSULTOR PATRIMONIAL     @ferxtufuturo · #XTuPatrimonio · WhatsApp 81 2321 9676</t>
        </is>
      </c>
      <c r="C23" s="69" t="n"/>
      <c r="D23" s="69" t="n"/>
      <c r="E23" s="69" t="n"/>
      <c r="F23" s="69" t="n"/>
      <c r="G23" s="69" t="n"/>
      <c r="H23" s="69" t="n"/>
      <c r="I23" s="69" t="n"/>
      <c r="J23" s="69" t="n"/>
      <c r="K23" s="69" t="n"/>
    </row>
  </sheetData>
  <mergeCells count="3">
    <mergeCell ref="B23:K23"/>
    <mergeCell ref="J18:K20"/>
    <mergeCell ref="B18:I20"/>
  </mergeCells>
  <printOptions horizontalCentered="1"/>
  <pageMargins left="0.3" right="0.3" top="1" bottom="1" header="0.5" footer="0.5"/>
  <pageSetup orientation="landscape" paperSize="1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6B7A8F"/>
    <outlinePr summaryBelow="1" summaryRight="1"/>
    <pageSetUpPr fitToPage="1"/>
  </sheetPr>
  <dimension ref="A1:K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12" customWidth="1" min="5" max="5"/>
    <col width="34" customWidth="1" min="6" max="6"/>
    <col width="3" customWidth="1" min="7" max="7"/>
    <col width="5" customWidth="1" min="8" max="8"/>
    <col width="12" customWidth="1" min="9" max="9"/>
    <col width="12" customWidth="1" min="10" max="10"/>
    <col width="8" customWidth="1" min="11" max="11"/>
  </cols>
  <sheetData>
    <row r="1" ht="14" customHeight="1">
      <c r="A1" s="18" t="n"/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</row>
    <row r="2" ht="30" customHeight="1">
      <c r="A2" s="18" t="n"/>
      <c r="B2" s="24" t="inlineStr">
        <is>
          <t>Configuración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</row>
    <row r="3" ht="22" customHeight="1">
      <c r="A3" s="18" t="n"/>
      <c r="B3" s="25" t="inlineStr">
        <is>
          <t>Llénala una sola vez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B5" s="104" t="inlineStr">
        <is>
          <t>Tu nombre o el de tu familia</t>
        </is>
      </c>
      <c r="C5" s="105" t="inlineStr">
        <is>
          <t>Mi familia</t>
        </is>
      </c>
    </row>
    <row r="6">
      <c r="B6" s="104" t="inlineStr">
        <is>
          <t>Mes en que empiezas</t>
        </is>
      </c>
      <c r="C6" s="106" t="n">
        <v>46296</v>
      </c>
    </row>
    <row r="7">
      <c r="B7" s="90" t="inlineStr">
        <is>
          <t>Inicio (automático)</t>
        </is>
      </c>
      <c r="C7" s="107">
        <f>DATE(YEAR(C6),MONTH(C6),1)</f>
        <v/>
      </c>
    </row>
    <row r="9">
      <c r="B9" s="11" t="inlineStr">
        <is>
          <t>Tus formas de pago</t>
        </is>
      </c>
      <c r="E9" s="11" t="inlineStr">
        <is>
          <t>Tipos de gasto</t>
        </is>
      </c>
      <c r="H9" s="11" t="inlineStr">
        <is>
          <t>Calendario (automático)</t>
        </is>
      </c>
    </row>
    <row r="10">
      <c r="B10" s="35" t="inlineStr">
        <is>
          <t>Forma de pago (renómbralas)</t>
        </is>
      </c>
      <c r="C10" s="35" t="inlineStr">
        <is>
          <t>¿Es crédito?</t>
        </is>
      </c>
      <c r="E10" s="35" t="inlineStr">
        <is>
          <t>Tipo</t>
        </is>
      </c>
      <c r="F10" s="35" t="inlineStr">
        <is>
          <t>Qué significa</t>
        </is>
      </c>
      <c r="H10" s="35" t="inlineStr">
        <is>
          <t>#</t>
        </is>
      </c>
      <c r="I10" s="35" t="inlineStr">
        <is>
          <t>Fecha</t>
        </is>
      </c>
      <c r="J10" s="35" t="inlineStr">
        <is>
          <t>Mes</t>
        </is>
      </c>
      <c r="K10" s="35" t="inlineStr">
        <is>
          <t>Trim.</t>
        </is>
      </c>
    </row>
    <row r="11">
      <c r="B11" s="79" t="inlineStr">
        <is>
          <t>Efectivo</t>
        </is>
      </c>
      <c r="C11" s="108" t="inlineStr">
        <is>
          <t>No</t>
        </is>
      </c>
      <c r="E11" s="109" t="inlineStr">
        <is>
          <t>Fijo</t>
        </is>
      </c>
      <c r="F11" s="110" t="inlineStr">
        <is>
          <t>Lo pagas igual cada mes</t>
        </is>
      </c>
      <c r="H11" s="76" t="n">
        <v>1</v>
      </c>
      <c r="I11" s="77">
        <f>EDATE($C$7,H11-1)</f>
        <v/>
      </c>
      <c r="J11" s="76">
        <f>CHOOSE(MONTH(I11),"Ene","Feb","Mar","Abr","May","Jun","Jul","Ago","Sep","Oct","Nov","Dic")&amp;" "&amp;YEAR(I11)</f>
        <v/>
      </c>
      <c r="K11" s="76">
        <f>"T"&amp;(INT((H11-1)/3)+1)</f>
        <v/>
      </c>
    </row>
    <row r="12">
      <c r="B12" s="79" t="inlineStr">
        <is>
          <t>Tarjeta de débito</t>
        </is>
      </c>
      <c r="C12" s="108" t="inlineStr">
        <is>
          <t>No</t>
        </is>
      </c>
      <c r="E12" s="109" t="inlineStr">
        <is>
          <t>Variable</t>
        </is>
      </c>
      <c r="F12" s="110" t="inlineStr">
        <is>
          <t>Cambia según tus decisiones</t>
        </is>
      </c>
      <c r="H12" s="76" t="n">
        <v>2</v>
      </c>
      <c r="I12" s="77">
        <f>EDATE($C$7,H12-1)</f>
        <v/>
      </c>
      <c r="J12" s="76">
        <f>CHOOSE(MONTH(I12),"Ene","Feb","Mar","Abr","May","Jun","Jul","Ago","Sep","Oct","Nov","Dic")&amp;" "&amp;YEAR(I12)</f>
        <v/>
      </c>
      <c r="K12" s="76">
        <f>"T"&amp;(INT((H12-1)/3)+1)</f>
        <v/>
      </c>
    </row>
    <row r="13">
      <c r="B13" s="79" t="inlineStr">
        <is>
          <t>Tarjeta de crédito 1</t>
        </is>
      </c>
      <c r="C13" s="108" t="inlineStr">
        <is>
          <t>Sí</t>
        </is>
      </c>
      <c r="E13" s="109" t="inlineStr">
        <is>
          <t>Ahorro</t>
        </is>
      </c>
      <c r="F13" s="110" t="inlineStr">
        <is>
          <t>Lo apartas para tu futuro</t>
        </is>
      </c>
      <c r="H13" s="76" t="n">
        <v>3</v>
      </c>
      <c r="I13" s="77">
        <f>EDATE($C$7,H13-1)</f>
        <v/>
      </c>
      <c r="J13" s="76">
        <f>CHOOSE(MONTH(I13),"Ene","Feb","Mar","Abr","May","Jun","Jul","Ago","Sep","Oct","Nov","Dic")&amp;" "&amp;YEAR(I13)</f>
        <v/>
      </c>
      <c r="K13" s="76">
        <f>"T"&amp;(INT((H13-1)/3)+1)</f>
        <v/>
      </c>
    </row>
    <row r="14">
      <c r="B14" s="79" t="inlineStr">
        <is>
          <t>Tarjeta de crédito 2</t>
        </is>
      </c>
      <c r="C14" s="108" t="inlineStr">
        <is>
          <t>Sí</t>
        </is>
      </c>
      <c r="H14" s="76" t="n">
        <v>4</v>
      </c>
      <c r="I14" s="77">
        <f>EDATE($C$7,H14-1)</f>
        <v/>
      </c>
      <c r="J14" s="76">
        <f>CHOOSE(MONTH(I14),"Ene","Feb","Mar","Abr","May","Jun","Jul","Ago","Sep","Oct","Nov","Dic")&amp;" "&amp;YEAR(I14)</f>
        <v/>
      </c>
      <c r="K14" s="76">
        <f>"T"&amp;(INT((H14-1)/3)+1)</f>
        <v/>
      </c>
    </row>
    <row r="15">
      <c r="B15" s="79" t="inlineStr">
        <is>
          <t>Transferencia</t>
        </is>
      </c>
      <c r="C15" s="108" t="inlineStr">
        <is>
          <t>No</t>
        </is>
      </c>
      <c r="H15" s="76" t="n">
        <v>5</v>
      </c>
      <c r="I15" s="77">
        <f>EDATE($C$7,H15-1)</f>
        <v/>
      </c>
      <c r="J15" s="76">
        <f>CHOOSE(MONTH(I15),"Ene","Feb","Mar","Abr","May","Jun","Jul","Ago","Sep","Oct","Nov","Dic")&amp;" "&amp;YEAR(I15)</f>
        <v/>
      </c>
      <c r="K15" s="76">
        <f>"T"&amp;(INT((H15-1)/3)+1)</f>
        <v/>
      </c>
    </row>
    <row r="16">
      <c r="B16" s="79" t="inlineStr">
        <is>
          <t>Vales de despensa</t>
        </is>
      </c>
      <c r="C16" s="108" t="inlineStr">
        <is>
          <t>No</t>
        </is>
      </c>
      <c r="H16" s="76" t="n">
        <v>6</v>
      </c>
      <c r="I16" s="77">
        <f>EDATE($C$7,H16-1)</f>
        <v/>
      </c>
      <c r="J16" s="76">
        <f>CHOOSE(MONTH(I16),"Ene","Feb","Mar","Abr","May","Jun","Jul","Ago","Sep","Oct","Nov","Dic")&amp;" "&amp;YEAR(I16)</f>
        <v/>
      </c>
      <c r="K16" s="76">
        <f>"T"&amp;(INT((H16-1)/3)+1)</f>
        <v/>
      </c>
    </row>
    <row r="17">
      <c r="B17" s="79" t="n"/>
      <c r="C17" s="108" t="n"/>
      <c r="H17" s="76" t="n">
        <v>7</v>
      </c>
      <c r="I17" s="77">
        <f>EDATE($C$7,H17-1)</f>
        <v/>
      </c>
      <c r="J17" s="76">
        <f>CHOOSE(MONTH(I17),"Ene","Feb","Mar","Abr","May","Jun","Jul","Ago","Sep","Oct","Nov","Dic")&amp;" "&amp;YEAR(I17)</f>
        <v/>
      </c>
      <c r="K17" s="76">
        <f>"T"&amp;(INT((H17-1)/3)+1)</f>
        <v/>
      </c>
    </row>
    <row r="18">
      <c r="B18" s="79" t="n"/>
      <c r="C18" s="108" t="n"/>
      <c r="H18" s="76" t="n">
        <v>8</v>
      </c>
      <c r="I18" s="77">
        <f>EDATE($C$7,H18-1)</f>
        <v/>
      </c>
      <c r="J18" s="76">
        <f>CHOOSE(MONTH(I18),"Ene","Feb","Mar","Abr","May","Jun","Jul","Ago","Sep","Oct","Nov","Dic")&amp;" "&amp;YEAR(I18)</f>
        <v/>
      </c>
      <c r="K18" s="76">
        <f>"T"&amp;(INT((H18-1)/3)+1)</f>
        <v/>
      </c>
    </row>
    <row r="19">
      <c r="B19" s="79" t="n"/>
      <c r="C19" s="108" t="n"/>
      <c r="H19" s="76" t="n">
        <v>9</v>
      </c>
      <c r="I19" s="77">
        <f>EDATE($C$7,H19-1)</f>
        <v/>
      </c>
      <c r="J19" s="76">
        <f>CHOOSE(MONTH(I19),"Ene","Feb","Mar","Abr","May","Jun","Jul","Ago","Sep","Oct","Nov","Dic")&amp;" "&amp;YEAR(I19)</f>
        <v/>
      </c>
      <c r="K19" s="76">
        <f>"T"&amp;(INT((H19-1)/3)+1)</f>
        <v/>
      </c>
    </row>
    <row r="20">
      <c r="B20" s="79" t="n"/>
      <c r="C20" s="108" t="n"/>
      <c r="H20" s="76" t="n">
        <v>10</v>
      </c>
      <c r="I20" s="77">
        <f>EDATE($C$7,H20-1)</f>
        <v/>
      </c>
      <c r="J20" s="76">
        <f>CHOOSE(MONTH(I20),"Ene","Feb","Mar","Abr","May","Jun","Jul","Ago","Sep","Oct","Nov","Dic")&amp;" "&amp;YEAR(I20)</f>
        <v/>
      </c>
      <c r="K20" s="76">
        <f>"T"&amp;(INT((H20-1)/3)+1)</f>
        <v/>
      </c>
    </row>
    <row r="21">
      <c r="B21" s="79" t="n"/>
      <c r="C21" s="108" t="n"/>
      <c r="H21" s="76" t="n">
        <v>11</v>
      </c>
      <c r="I21" s="77">
        <f>EDATE($C$7,H21-1)</f>
        <v/>
      </c>
      <c r="J21" s="76">
        <f>CHOOSE(MONTH(I21),"Ene","Feb","Mar","Abr","May","Jun","Jul","Ago","Sep","Oct","Nov","Dic")&amp;" "&amp;YEAR(I21)</f>
        <v/>
      </c>
      <c r="K21" s="76">
        <f>"T"&amp;(INT((H21-1)/3)+1)</f>
        <v/>
      </c>
    </row>
    <row r="22">
      <c r="B22" s="79" t="n"/>
      <c r="C22" s="108" t="n"/>
      <c r="H22" s="76" t="n">
        <v>12</v>
      </c>
      <c r="I22" s="77">
        <f>EDATE($C$7,H22-1)</f>
        <v/>
      </c>
      <c r="J22" s="76">
        <f>CHOOSE(MONTH(I22),"Ene","Feb","Mar","Abr","May","Jun","Jul","Ago","Sep","Oct","Nov","Dic")&amp;" "&amp;YEAR(I22)</f>
        <v/>
      </c>
      <c r="K22" s="76">
        <f>"T"&amp;(INT((H22-1)/3)+1)</f>
        <v/>
      </c>
    </row>
    <row r="23">
      <c r="B23" s="28" t="inlineStr">
        <is>
          <t>Ej.: “Amex Platinum”, “TDC BBVA”, “Débito Banorte”. Marca “Sí” si es tarjeta de crédito.</t>
        </is>
      </c>
      <c r="H23" s="76" t="n">
        <v>13</v>
      </c>
      <c r="I23" s="77">
        <f>EDATE($C$7,H23-1)</f>
        <v/>
      </c>
      <c r="J23" s="76">
        <f>CHOOSE(MONTH(I23),"Ene","Feb","Mar","Abr","May","Jun","Jul","Ago","Sep","Oct","Nov","Dic")&amp;" "&amp;YEAR(I23)</f>
        <v/>
      </c>
      <c r="K23" s="76">
        <f>"T"&amp;(INT((H23-1)/3)+1)</f>
        <v/>
      </c>
    </row>
    <row r="24">
      <c r="H24" s="76" t="n">
        <v>14</v>
      </c>
      <c r="I24" s="77">
        <f>EDATE($C$7,H24-1)</f>
        <v/>
      </c>
      <c r="J24" s="76">
        <f>CHOOSE(MONTH(I24),"Ene","Feb","Mar","Abr","May","Jun","Jul","Ago","Sep","Oct","Nov","Dic")&amp;" "&amp;YEAR(I24)</f>
        <v/>
      </c>
      <c r="K24" s="76">
        <f>"T"&amp;(INT((H24-1)/3)+1)</f>
        <v/>
      </c>
    </row>
    <row r="25">
      <c r="H25" s="76" t="n">
        <v>15</v>
      </c>
      <c r="I25" s="77">
        <f>EDATE($C$7,H25-1)</f>
        <v/>
      </c>
      <c r="J25" s="76">
        <f>CHOOSE(MONTH(I25),"Ene","Feb","Mar","Abr","May","Jun","Jul","Ago","Sep","Oct","Nov","Dic")&amp;" "&amp;YEAR(I25)</f>
        <v/>
      </c>
      <c r="K25" s="76">
        <f>"T"&amp;(INT((H25-1)/3)+1)</f>
        <v/>
      </c>
    </row>
    <row r="26">
      <c r="H26" s="76" t="n">
        <v>16</v>
      </c>
      <c r="I26" s="77">
        <f>EDATE($C$7,H26-1)</f>
        <v/>
      </c>
      <c r="J26" s="76">
        <f>CHOOSE(MONTH(I26),"Ene","Feb","Mar","Abr","May","Jun","Jul","Ago","Sep","Oct","Nov","Dic")&amp;" "&amp;YEAR(I26)</f>
        <v/>
      </c>
      <c r="K26" s="76">
        <f>"T"&amp;(INT((H26-1)/3)+1)</f>
        <v/>
      </c>
    </row>
    <row r="27">
      <c r="H27" s="76" t="n">
        <v>17</v>
      </c>
      <c r="I27" s="77">
        <f>EDATE($C$7,H27-1)</f>
        <v/>
      </c>
      <c r="J27" s="76">
        <f>CHOOSE(MONTH(I27),"Ene","Feb","Mar","Abr","May","Jun","Jul","Ago","Sep","Oct","Nov","Dic")&amp;" "&amp;YEAR(I27)</f>
        <v/>
      </c>
      <c r="K27" s="76">
        <f>"T"&amp;(INT((H27-1)/3)+1)</f>
        <v/>
      </c>
    </row>
    <row r="28">
      <c r="H28" s="76" t="n">
        <v>18</v>
      </c>
      <c r="I28" s="77">
        <f>EDATE($C$7,H28-1)</f>
        <v/>
      </c>
      <c r="J28" s="76">
        <f>CHOOSE(MONTH(I28),"Ene","Feb","Mar","Abr","May","Jun","Jul","Ago","Sep","Oct","Nov","Dic")&amp;" "&amp;YEAR(I28)</f>
        <v/>
      </c>
      <c r="K28" s="76">
        <f>"T"&amp;(INT((H28-1)/3)+1)</f>
        <v/>
      </c>
    </row>
    <row r="29">
      <c r="H29" s="76" t="n">
        <v>19</v>
      </c>
      <c r="I29" s="77">
        <f>EDATE($C$7,H29-1)</f>
        <v/>
      </c>
      <c r="J29" s="76">
        <f>CHOOSE(MONTH(I29),"Ene","Feb","Mar","Abr","May","Jun","Jul","Ago","Sep","Oct","Nov","Dic")&amp;" "&amp;YEAR(I29)</f>
        <v/>
      </c>
      <c r="K29" s="76">
        <f>"T"&amp;(INT((H29-1)/3)+1)</f>
        <v/>
      </c>
    </row>
    <row r="30">
      <c r="H30" s="76" t="n">
        <v>20</v>
      </c>
      <c r="I30" s="77">
        <f>EDATE($C$7,H30-1)</f>
        <v/>
      </c>
      <c r="J30" s="76">
        <f>CHOOSE(MONTH(I30),"Ene","Feb","Mar","Abr","May","Jun","Jul","Ago","Sep","Oct","Nov","Dic")&amp;" "&amp;YEAR(I30)</f>
        <v/>
      </c>
      <c r="K30" s="76">
        <f>"T"&amp;(INT((H30-1)/3)+1)</f>
        <v/>
      </c>
    </row>
    <row r="31">
      <c r="H31" s="76" t="n">
        <v>21</v>
      </c>
      <c r="I31" s="77">
        <f>EDATE($C$7,H31-1)</f>
        <v/>
      </c>
      <c r="J31" s="76">
        <f>CHOOSE(MONTH(I31),"Ene","Feb","Mar","Abr","May","Jun","Jul","Ago","Sep","Oct","Nov","Dic")&amp;" "&amp;YEAR(I31)</f>
        <v/>
      </c>
      <c r="K31" s="76">
        <f>"T"&amp;(INT((H31-1)/3)+1)</f>
        <v/>
      </c>
    </row>
    <row r="32">
      <c r="H32" s="76" t="n">
        <v>22</v>
      </c>
      <c r="I32" s="77">
        <f>EDATE($C$7,H32-1)</f>
        <v/>
      </c>
      <c r="J32" s="76">
        <f>CHOOSE(MONTH(I32),"Ene","Feb","Mar","Abr","May","Jun","Jul","Ago","Sep","Oct","Nov","Dic")&amp;" "&amp;YEAR(I32)</f>
        <v/>
      </c>
      <c r="K32" s="76">
        <f>"T"&amp;(INT((H32-1)/3)+1)</f>
        <v/>
      </c>
    </row>
    <row r="33">
      <c r="H33" s="76" t="n">
        <v>23</v>
      </c>
      <c r="I33" s="77">
        <f>EDATE($C$7,H33-1)</f>
        <v/>
      </c>
      <c r="J33" s="76">
        <f>CHOOSE(MONTH(I33),"Ene","Feb","Mar","Abr","May","Jun","Jul","Ago","Sep","Oct","Nov","Dic")&amp;" "&amp;YEAR(I33)</f>
        <v/>
      </c>
      <c r="K33" s="76">
        <f>"T"&amp;(INT((H33-1)/3)+1)</f>
        <v/>
      </c>
    </row>
    <row r="34">
      <c r="H34" s="76" t="n">
        <v>24</v>
      </c>
      <c r="I34" s="77">
        <f>EDATE($C$7,H34-1)</f>
        <v/>
      </c>
      <c r="J34" s="76">
        <f>CHOOSE(MONTH(I34),"Ene","Feb","Mar","Abr","May","Jun","Jul","Ago","Sep","Oct","Nov","Dic")&amp;" "&amp;YEAR(I34)</f>
        <v/>
      </c>
      <c r="K34" s="76">
        <f>"T"&amp;(INT((H34-1)/3)+1)</f>
        <v/>
      </c>
    </row>
    <row r="37">
      <c r="B37" s="68" t="inlineStr">
        <is>
          <t>FERNANDO URIBE · CONSULTOR PATRIMONIAL     @ferxtufuturo · #XTuPatrimonio · WhatsApp 81 2321 9676</t>
        </is>
      </c>
      <c r="C37" s="69" t="n"/>
      <c r="D37" s="69" t="n"/>
      <c r="E37" s="69" t="n"/>
      <c r="F37" s="69" t="n"/>
      <c r="G37" s="69" t="n"/>
      <c r="H37" s="69" t="n"/>
      <c r="I37" s="69" t="n"/>
      <c r="J37" s="69" t="n"/>
      <c r="K37" s="69" t="n"/>
    </row>
  </sheetData>
  <mergeCells count="1">
    <mergeCell ref="B37:K37"/>
  </mergeCells>
  <dataValidations count="2">
    <dataValidation sqref="C6" showDropDown="0" showInputMessage="0" showErrorMessage="0" allowBlank="0" type="date" operator="greaterThan">
      <formula1>36526</formula1>
    </dataValidation>
    <dataValidation sqref="C11:C22" showDropDown="0" showInputMessage="0" showErrorMessage="0" allowBlank="1" type="list">
      <formula1>"Sí,No"</formula1>
    </dataValidation>
  </dataValidations>
  <printOptions horizontalCentered="1"/>
  <pageMargins left="0.3" right="0.3" top="1" bottom="1" header="0.5" footer="0.5"/>
  <pageSetup orientation="landscape" paperSize="1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2026-09-24T15:31:41Z</dcterms:created>
  <dcterms:modified xmlns:dcterms="http://purl.org/dc/terms/" xmlns:xsi="http://www.w3.org/2001/XMLSchema-instance" xsi:type="dcterms:W3CDTF">2026-09-24T15:31:42Z</dcterms:modified>
</cp:coreProperties>
</file>